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3.- 3er trimestre 2024 IMJU\"/>
    </mc:Choice>
  </mc:AlternateContent>
  <xr:revisionPtr revIDLastSave="0" documentId="13_ncr:1_{41C203AA-A02C-4D9F-8CC3-DB4C5A6E57D7}" xr6:coauthVersionLast="47" xr6:coauthVersionMax="47" xr10:uidLastSave="{00000000-0000-0000-0000-000000000000}"/>
  <bookViews>
    <workbookView xWindow="-120" yWindow="-120" windowWidth="29040" windowHeight="15720" activeTab="7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0" l="1"/>
  <c r="G6" i="20"/>
  <c r="G11" i="7" l="1"/>
  <c r="F10" i="7"/>
  <c r="E10" i="7"/>
  <c r="D10" i="7"/>
  <c r="C10" i="7"/>
  <c r="B10" i="7"/>
  <c r="G13" i="6"/>
  <c r="D21" i="5"/>
  <c r="D23" i="5"/>
  <c r="D25" i="5"/>
  <c r="C25" i="5"/>
  <c r="C23" i="5"/>
  <c r="C21" i="5"/>
  <c r="F81" i="2" l="1"/>
  <c r="F79" i="2"/>
  <c r="F75" i="2"/>
  <c r="E75" i="2"/>
  <c r="F68" i="2"/>
  <c r="E68" i="2"/>
  <c r="E79" i="2" s="1"/>
  <c r="F63" i="2"/>
  <c r="E63" i="2"/>
  <c r="F59" i="2"/>
  <c r="F57" i="2"/>
  <c r="E57" i="2"/>
  <c r="F47" i="2"/>
  <c r="F42" i="2"/>
  <c r="E42" i="2"/>
  <c r="F38" i="2"/>
  <c r="E38" i="2"/>
  <c r="E31" i="2"/>
  <c r="F9" i="2"/>
  <c r="E9" i="2"/>
  <c r="E47" i="2" s="1"/>
  <c r="E59" i="2" s="1"/>
  <c r="F19" i="2"/>
  <c r="E19" i="2"/>
  <c r="F23" i="2"/>
  <c r="E23" i="2"/>
  <c r="F27" i="2"/>
  <c r="E27" i="2"/>
  <c r="F31" i="2"/>
  <c r="B62" i="2"/>
  <c r="B60" i="2"/>
  <c r="C62" i="2"/>
  <c r="C60" i="2"/>
  <c r="C47" i="2"/>
  <c r="C41" i="2"/>
  <c r="B41" i="2"/>
  <c r="C38" i="2"/>
  <c r="B38" i="2"/>
  <c r="C31" i="2"/>
  <c r="B31" i="2"/>
  <c r="B25" i="2"/>
  <c r="B9" i="2"/>
  <c r="C9" i="2"/>
  <c r="C17" i="2"/>
  <c r="B17" i="2"/>
  <c r="C25" i="2"/>
  <c r="E81" i="2" l="1"/>
  <c r="B47" i="2"/>
  <c r="G17" i="22"/>
  <c r="F17" i="22"/>
  <c r="E17" i="22"/>
  <c r="E28" i="22" s="1"/>
  <c r="D17" i="22"/>
  <c r="D28" i="22" s="1"/>
  <c r="C17" i="22"/>
  <c r="B17" i="22"/>
  <c r="G6" i="22"/>
  <c r="G28" i="22" s="1"/>
  <c r="F6" i="22"/>
  <c r="F28" i="22" s="1"/>
  <c r="E6" i="22"/>
  <c r="D6" i="22"/>
  <c r="C6" i="22"/>
  <c r="C28" i="22" s="1"/>
  <c r="B6" i="22"/>
  <c r="B28" i="22" s="1"/>
  <c r="G27" i="20"/>
  <c r="F27" i="20"/>
  <c r="E27" i="20"/>
  <c r="E30" i="20" s="1"/>
  <c r="D27" i="20"/>
  <c r="C27" i="20"/>
  <c r="B27" i="20"/>
  <c r="G20" i="20"/>
  <c r="F20" i="20"/>
  <c r="F30" i="20" s="1"/>
  <c r="E20" i="20"/>
  <c r="D20" i="20"/>
  <c r="D30" i="20" s="1"/>
  <c r="C20" i="20"/>
  <c r="C30" i="20" s="1"/>
  <c r="B20" i="20"/>
  <c r="B30" i="20" s="1"/>
  <c r="F6" i="20"/>
  <c r="E6" i="20"/>
  <c r="D6" i="20"/>
  <c r="C6" i="20"/>
  <c r="B6" i="20"/>
  <c r="G29" i="19"/>
  <c r="F29" i="19"/>
  <c r="E29" i="19"/>
  <c r="G18" i="19"/>
  <c r="F18" i="19"/>
  <c r="E18" i="19"/>
  <c r="D18" i="19"/>
  <c r="D29" i="19" s="1"/>
  <c r="C18" i="19"/>
  <c r="C29" i="19" s="1"/>
  <c r="B18" i="19"/>
  <c r="G7" i="19"/>
  <c r="F7" i="19"/>
  <c r="E7" i="19"/>
  <c r="D7" i="19"/>
  <c r="C7" i="19"/>
  <c r="B7" i="19"/>
  <c r="B29" i="19" s="1"/>
  <c r="F31" i="16"/>
  <c r="E31" i="16"/>
  <c r="G28" i="16"/>
  <c r="F28" i="16"/>
  <c r="E28" i="16"/>
  <c r="D28" i="16"/>
  <c r="C28" i="16"/>
  <c r="B28" i="16"/>
  <c r="G21" i="16"/>
  <c r="F21" i="16"/>
  <c r="E21" i="16"/>
  <c r="D21" i="16"/>
  <c r="D31" i="16" s="1"/>
  <c r="C21" i="16"/>
  <c r="C31" i="16" s="1"/>
  <c r="B21" i="16"/>
  <c r="B31" i="16" s="1"/>
  <c r="G7" i="16"/>
  <c r="G31" i="16" s="1"/>
  <c r="F7" i="16"/>
  <c r="E7" i="16"/>
  <c r="D7" i="16"/>
  <c r="C7" i="16"/>
  <c r="B7" i="16"/>
  <c r="G31" i="10"/>
  <c r="G30" i="10"/>
  <c r="G29" i="10"/>
  <c r="G28" i="10" s="1"/>
  <c r="F28" i="10"/>
  <c r="F21" i="10" s="1"/>
  <c r="F33" i="10" s="1"/>
  <c r="E28" i="10"/>
  <c r="D28" i="10"/>
  <c r="C28" i="10"/>
  <c r="C21" i="10" s="1"/>
  <c r="B28" i="10"/>
  <c r="G27" i="10"/>
  <c r="G26" i="10"/>
  <c r="G24" i="10" s="1"/>
  <c r="G25" i="10"/>
  <c r="F24" i="10"/>
  <c r="E24" i="10"/>
  <c r="D24" i="10"/>
  <c r="C24" i="10"/>
  <c r="B24" i="10"/>
  <c r="G23" i="10"/>
  <c r="G22" i="10"/>
  <c r="E21" i="10"/>
  <c r="D21" i="10"/>
  <c r="D33" i="10" s="1"/>
  <c r="B21" i="10"/>
  <c r="G19" i="10"/>
  <c r="G18" i="10"/>
  <c r="G17" i="10"/>
  <c r="G16" i="10" s="1"/>
  <c r="F16" i="10"/>
  <c r="E16" i="10"/>
  <c r="E9" i="10" s="1"/>
  <c r="E33" i="10" s="1"/>
  <c r="D16" i="10"/>
  <c r="C16" i="10"/>
  <c r="B16" i="10"/>
  <c r="B9" i="10" s="1"/>
  <c r="G15" i="10"/>
  <c r="G14" i="10"/>
  <c r="G13" i="10"/>
  <c r="G12" i="10" s="1"/>
  <c r="F12" i="10"/>
  <c r="E12" i="10"/>
  <c r="D12" i="10"/>
  <c r="C12" i="10"/>
  <c r="B12" i="10"/>
  <c r="G11" i="10"/>
  <c r="G10" i="10"/>
  <c r="F9" i="10"/>
  <c r="D9" i="10"/>
  <c r="C9" i="10"/>
  <c r="G71" i="9"/>
  <c r="F71" i="9"/>
  <c r="E71" i="9"/>
  <c r="D71" i="9"/>
  <c r="C71" i="9"/>
  <c r="B71" i="9"/>
  <c r="G61" i="9"/>
  <c r="F61" i="9"/>
  <c r="E61" i="9"/>
  <c r="D61" i="9"/>
  <c r="D43" i="9" s="1"/>
  <c r="C61" i="9"/>
  <c r="C43" i="9" s="1"/>
  <c r="B61" i="9"/>
  <c r="G53" i="9"/>
  <c r="F53" i="9"/>
  <c r="E53" i="9"/>
  <c r="D53" i="9"/>
  <c r="C53" i="9"/>
  <c r="B53" i="9"/>
  <c r="B43" i="9" s="1"/>
  <c r="B77" i="9" s="1"/>
  <c r="G44" i="9"/>
  <c r="G43" i="9" s="1"/>
  <c r="F44" i="9"/>
  <c r="E44" i="9"/>
  <c r="D44" i="9"/>
  <c r="C44" i="9"/>
  <c r="B44" i="9"/>
  <c r="F43" i="9"/>
  <c r="E43" i="9"/>
  <c r="G37" i="9"/>
  <c r="F37" i="9"/>
  <c r="E37" i="9"/>
  <c r="D37" i="9"/>
  <c r="C37" i="9"/>
  <c r="B37" i="9"/>
  <c r="G27" i="9"/>
  <c r="F27" i="9"/>
  <c r="E27" i="9"/>
  <c r="D27" i="9"/>
  <c r="C27" i="9"/>
  <c r="B27" i="9"/>
  <c r="G26" i="9"/>
  <c r="G19" i="9" s="1"/>
  <c r="F19" i="9"/>
  <c r="E19" i="9"/>
  <c r="D19" i="9"/>
  <c r="C19" i="9"/>
  <c r="B19" i="9"/>
  <c r="G10" i="9"/>
  <c r="F10" i="9"/>
  <c r="E10" i="9"/>
  <c r="D10" i="9"/>
  <c r="C10" i="9"/>
  <c r="B10" i="9"/>
  <c r="E9" i="9"/>
  <c r="B9" i="9"/>
  <c r="G19" i="8"/>
  <c r="F19" i="8"/>
  <c r="E19" i="8"/>
  <c r="E29" i="8" s="1"/>
  <c r="D19" i="8"/>
  <c r="D29" i="8" s="1"/>
  <c r="C19" i="8"/>
  <c r="C29" i="8" s="1"/>
  <c r="B19" i="8"/>
  <c r="G10" i="8"/>
  <c r="G9" i="8"/>
  <c r="G29" i="8" s="1"/>
  <c r="F9" i="8"/>
  <c r="F29" i="8" s="1"/>
  <c r="E9" i="8"/>
  <c r="D9" i="8"/>
  <c r="C9" i="8"/>
  <c r="B9" i="8"/>
  <c r="B29" i="8" s="1"/>
  <c r="G157" i="7"/>
  <c r="G156" i="7"/>
  <c r="G155" i="7"/>
  <c r="G154" i="7"/>
  <c r="G153" i="7"/>
  <c r="G152" i="7"/>
  <c r="G151" i="7"/>
  <c r="G150" i="7" s="1"/>
  <c r="F150" i="7"/>
  <c r="E150" i="7"/>
  <c r="D150" i="7"/>
  <c r="C150" i="7"/>
  <c r="B150" i="7"/>
  <c r="G149" i="7"/>
  <c r="G148" i="7"/>
  <c r="G147" i="7"/>
  <c r="G146" i="7" s="1"/>
  <c r="F146" i="7"/>
  <c r="E146" i="7"/>
  <c r="D146" i="7"/>
  <c r="C146" i="7"/>
  <c r="B146" i="7"/>
  <c r="G145" i="7"/>
  <c r="G144" i="7"/>
  <c r="G143" i="7"/>
  <c r="G142" i="7"/>
  <c r="G141" i="7"/>
  <c r="G140" i="7"/>
  <c r="G139" i="7"/>
  <c r="G137" i="7" s="1"/>
  <c r="G138" i="7"/>
  <c r="F137" i="7"/>
  <c r="E137" i="7"/>
  <c r="D137" i="7"/>
  <c r="C137" i="7"/>
  <c r="B137" i="7"/>
  <c r="G136" i="7"/>
  <c r="G135" i="7"/>
  <c r="G134" i="7"/>
  <c r="G133" i="7" s="1"/>
  <c r="F133" i="7"/>
  <c r="E133" i="7"/>
  <c r="D133" i="7"/>
  <c r="C133" i="7"/>
  <c r="B133" i="7"/>
  <c r="G132" i="7"/>
  <c r="G131" i="7"/>
  <c r="G130" i="7"/>
  <c r="G129" i="7"/>
  <c r="G128" i="7"/>
  <c r="G127" i="7"/>
  <c r="G126" i="7"/>
  <c r="G125" i="7"/>
  <c r="G123" i="7" s="1"/>
  <c r="G124" i="7"/>
  <c r="F123" i="7"/>
  <c r="E123" i="7"/>
  <c r="D123" i="7"/>
  <c r="C123" i="7"/>
  <c r="B123" i="7"/>
  <c r="G122" i="7"/>
  <c r="G121" i="7"/>
  <c r="G120" i="7"/>
  <c r="G119" i="7"/>
  <c r="G118" i="7"/>
  <c r="G117" i="7"/>
  <c r="G116" i="7"/>
  <c r="G115" i="7"/>
  <c r="G114" i="7"/>
  <c r="G113" i="7" s="1"/>
  <c r="F113" i="7"/>
  <c r="E113" i="7"/>
  <c r="D113" i="7"/>
  <c r="C113" i="7"/>
  <c r="B113" i="7"/>
  <c r="G112" i="7"/>
  <c r="G111" i="7"/>
  <c r="G110" i="7"/>
  <c r="G109" i="7"/>
  <c r="G108" i="7"/>
  <c r="G107" i="7"/>
  <c r="G106" i="7"/>
  <c r="G105" i="7"/>
  <c r="G104" i="7"/>
  <c r="G103" i="7" s="1"/>
  <c r="F103" i="7"/>
  <c r="E103" i="7"/>
  <c r="C103" i="7"/>
  <c r="B103" i="7"/>
  <c r="G102" i="7"/>
  <c r="G101" i="7"/>
  <c r="G100" i="7"/>
  <c r="G99" i="7"/>
  <c r="G98" i="7"/>
  <c r="G97" i="7"/>
  <c r="G96" i="7"/>
  <c r="G95" i="7"/>
  <c r="G94" i="7"/>
  <c r="G93" i="7" s="1"/>
  <c r="F93" i="7"/>
  <c r="F84" i="7" s="1"/>
  <c r="E93" i="7"/>
  <c r="D93" i="7"/>
  <c r="C93" i="7"/>
  <c r="B93" i="7"/>
  <c r="G92" i="7"/>
  <c r="G91" i="7"/>
  <c r="G90" i="7"/>
  <c r="G89" i="7"/>
  <c r="G88" i="7"/>
  <c r="G87" i="7"/>
  <c r="G86" i="7"/>
  <c r="G85" i="7" s="1"/>
  <c r="F85" i="7"/>
  <c r="E85" i="7"/>
  <c r="E84" i="7" s="1"/>
  <c r="D85" i="7"/>
  <c r="D84" i="7" s="1"/>
  <c r="C85" i="7"/>
  <c r="B85" i="7"/>
  <c r="B84" i="7" s="1"/>
  <c r="C84" i="7"/>
  <c r="G82" i="7"/>
  <c r="G81" i="7"/>
  <c r="G80" i="7"/>
  <c r="G79" i="7"/>
  <c r="G78" i="7"/>
  <c r="G77" i="7"/>
  <c r="G76" i="7"/>
  <c r="G75" i="7" s="1"/>
  <c r="F75" i="7"/>
  <c r="E75" i="7"/>
  <c r="D75" i="7"/>
  <c r="C75" i="7"/>
  <c r="B75" i="7"/>
  <c r="G74" i="7"/>
  <c r="G73" i="7"/>
  <c r="G71" i="7" s="1"/>
  <c r="G72" i="7"/>
  <c r="F71" i="7"/>
  <c r="E71" i="7"/>
  <c r="D71" i="7"/>
  <c r="C71" i="7"/>
  <c r="B71" i="7"/>
  <c r="G70" i="7"/>
  <c r="G69" i="7"/>
  <c r="G68" i="7"/>
  <c r="G67" i="7"/>
  <c r="G66" i="7"/>
  <c r="G65" i="7"/>
  <c r="G64" i="7"/>
  <c r="G63" i="7"/>
  <c r="G62" i="7"/>
  <c r="F62" i="7"/>
  <c r="E62" i="7"/>
  <c r="D62" i="7"/>
  <c r="C62" i="7"/>
  <c r="B62" i="7"/>
  <c r="G61" i="7"/>
  <c r="G60" i="7"/>
  <c r="G59" i="7"/>
  <c r="G58" i="7" s="1"/>
  <c r="F58" i="7"/>
  <c r="E58" i="7"/>
  <c r="D58" i="7"/>
  <c r="C58" i="7"/>
  <c r="B58" i="7"/>
  <c r="G57" i="7"/>
  <c r="G56" i="7"/>
  <c r="G55" i="7"/>
  <c r="G54" i="7"/>
  <c r="G53" i="7"/>
  <c r="G52" i="7"/>
  <c r="G51" i="7"/>
  <c r="G50" i="7"/>
  <c r="G49" i="7"/>
  <c r="G48" i="7" s="1"/>
  <c r="F48" i="7"/>
  <c r="E48" i="7"/>
  <c r="D48" i="7"/>
  <c r="C48" i="7"/>
  <c r="B48" i="7"/>
  <c r="G47" i="7"/>
  <c r="G46" i="7"/>
  <c r="G45" i="7"/>
  <c r="G44" i="7"/>
  <c r="G43" i="7"/>
  <c r="G42" i="7"/>
  <c r="G41" i="7"/>
  <c r="G40" i="7"/>
  <c r="G39" i="7"/>
  <c r="F38" i="7"/>
  <c r="E38" i="7"/>
  <c r="D38" i="7"/>
  <c r="C38" i="7"/>
  <c r="B38" i="7"/>
  <c r="G37" i="7"/>
  <c r="G36" i="7"/>
  <c r="G35" i="7"/>
  <c r="G34" i="7"/>
  <c r="G33" i="7"/>
  <c r="G32" i="7"/>
  <c r="G31" i="7"/>
  <c r="G30" i="7"/>
  <c r="G29" i="7"/>
  <c r="F28" i="7"/>
  <c r="E28" i="7"/>
  <c r="E9" i="7" s="1"/>
  <c r="D28" i="7"/>
  <c r="C28" i="7"/>
  <c r="B28" i="7"/>
  <c r="G27" i="7"/>
  <c r="G26" i="7"/>
  <c r="G25" i="7"/>
  <c r="G24" i="7"/>
  <c r="G23" i="7"/>
  <c r="G22" i="7"/>
  <c r="G21" i="7"/>
  <c r="G20" i="7"/>
  <c r="G19" i="7"/>
  <c r="F18" i="7"/>
  <c r="E18" i="7"/>
  <c r="D18" i="7"/>
  <c r="C18" i="7"/>
  <c r="C9" i="7" s="1"/>
  <c r="C159" i="7" s="1"/>
  <c r="B18" i="7"/>
  <c r="G17" i="7"/>
  <c r="G16" i="7"/>
  <c r="G15" i="7"/>
  <c r="G14" i="7"/>
  <c r="G13" i="7"/>
  <c r="G12" i="7"/>
  <c r="G10" i="7" s="1"/>
  <c r="F9" i="7"/>
  <c r="F159" i="7" s="1"/>
  <c r="G75" i="6"/>
  <c r="F75" i="6"/>
  <c r="E75" i="6"/>
  <c r="D75" i="6"/>
  <c r="C75" i="6"/>
  <c r="B75" i="6"/>
  <c r="G74" i="6"/>
  <c r="G73" i="6"/>
  <c r="G68" i="6"/>
  <c r="G67" i="6"/>
  <c r="F67" i="6"/>
  <c r="E67" i="6"/>
  <c r="D67" i="6"/>
  <c r="C67" i="6"/>
  <c r="B67" i="6"/>
  <c r="E65" i="6"/>
  <c r="B65" i="6"/>
  <c r="G63" i="6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 s="1"/>
  <c r="F54" i="6"/>
  <c r="E54" i="6"/>
  <c r="D54" i="6"/>
  <c r="C54" i="6"/>
  <c r="B54" i="6"/>
  <c r="G53" i="6"/>
  <c r="G52" i="6"/>
  <c r="G45" i="6" s="1"/>
  <c r="G65" i="6" s="1"/>
  <c r="G51" i="6"/>
  <c r="G50" i="6"/>
  <c r="G49" i="6"/>
  <c r="G48" i="6"/>
  <c r="G47" i="6"/>
  <c r="G46" i="6"/>
  <c r="F45" i="6"/>
  <c r="F65" i="6" s="1"/>
  <c r="E45" i="6"/>
  <c r="D45" i="6"/>
  <c r="D65" i="6" s="1"/>
  <c r="C45" i="6"/>
  <c r="C65" i="6" s="1"/>
  <c r="B45" i="6"/>
  <c r="E41" i="6"/>
  <c r="E70" i="6" s="1"/>
  <c r="G39" i="6"/>
  <c r="G38" i="6"/>
  <c r="G37" i="6" s="1"/>
  <c r="F37" i="6"/>
  <c r="E37" i="6"/>
  <c r="D37" i="6"/>
  <c r="C37" i="6"/>
  <c r="C41" i="6" s="1"/>
  <c r="C70" i="6" s="1"/>
  <c r="B37" i="6"/>
  <c r="G36" i="6"/>
  <c r="G35" i="6"/>
  <c r="F35" i="6"/>
  <c r="E35" i="6"/>
  <c r="D35" i="6"/>
  <c r="C35" i="6"/>
  <c r="B35" i="6"/>
  <c r="G34" i="6"/>
  <c r="G33" i="6"/>
  <c r="G32" i="6"/>
  <c r="G31" i="6"/>
  <c r="G30" i="6"/>
  <c r="G29" i="6"/>
  <c r="G28" i="6" s="1"/>
  <c r="F28" i="6"/>
  <c r="F41" i="6" s="1"/>
  <c r="F70" i="6" s="1"/>
  <c r="E28" i="6"/>
  <c r="D28" i="6"/>
  <c r="C28" i="6"/>
  <c r="B28" i="6"/>
  <c r="G27" i="6"/>
  <c r="G26" i="6"/>
  <c r="G25" i="6"/>
  <c r="G24" i="6"/>
  <c r="G23" i="6"/>
  <c r="G22" i="6"/>
  <c r="G21" i="6"/>
  <c r="G20" i="6"/>
  <c r="G19" i="6"/>
  <c r="G18" i="6"/>
  <c r="G16" i="6" s="1"/>
  <c r="G17" i="6"/>
  <c r="F16" i="6"/>
  <c r="E16" i="6"/>
  <c r="D16" i="6"/>
  <c r="D41" i="6" s="1"/>
  <c r="D70" i="6" s="1"/>
  <c r="C16" i="6"/>
  <c r="B16" i="6"/>
  <c r="B41" i="6" s="1"/>
  <c r="B70" i="6" s="1"/>
  <c r="G15" i="6"/>
  <c r="G14" i="6"/>
  <c r="G12" i="6"/>
  <c r="G11" i="6"/>
  <c r="G10" i="6"/>
  <c r="G9" i="6"/>
  <c r="D17" i="5"/>
  <c r="C17" i="5"/>
  <c r="D13" i="5"/>
  <c r="C13" i="5"/>
  <c r="B13" i="5"/>
  <c r="D11" i="5"/>
  <c r="C11" i="5"/>
  <c r="B11" i="5"/>
  <c r="B8" i="5" s="1"/>
  <c r="B21" i="5" s="1"/>
  <c r="B23" i="5" s="1"/>
  <c r="B25" i="5" s="1"/>
  <c r="D8" i="5"/>
  <c r="C8" i="5"/>
  <c r="H27" i="3"/>
  <c r="G27" i="3"/>
  <c r="F27" i="3"/>
  <c r="E27" i="3"/>
  <c r="D27" i="3"/>
  <c r="C27" i="3"/>
  <c r="B27" i="3"/>
  <c r="H22" i="3"/>
  <c r="G22" i="3"/>
  <c r="F22" i="3"/>
  <c r="E22" i="3"/>
  <c r="D22" i="3"/>
  <c r="C22" i="3"/>
  <c r="B22" i="3"/>
  <c r="H13" i="3"/>
  <c r="H8" i="3" s="1"/>
  <c r="H20" i="3" s="1"/>
  <c r="G13" i="3"/>
  <c r="F13" i="3"/>
  <c r="F8" i="3" s="1"/>
  <c r="F20" i="3" s="1"/>
  <c r="E13" i="3"/>
  <c r="D13" i="3"/>
  <c r="C13" i="3"/>
  <c r="B13" i="3"/>
  <c r="H9" i="3"/>
  <c r="G9" i="3"/>
  <c r="G8" i="3" s="1"/>
  <c r="G20" i="3" s="1"/>
  <c r="F9" i="3"/>
  <c r="E9" i="3"/>
  <c r="E8" i="3" s="1"/>
  <c r="E20" i="3" s="1"/>
  <c r="D9" i="3"/>
  <c r="D8" i="3" s="1"/>
  <c r="D20" i="3" s="1"/>
  <c r="C9" i="3"/>
  <c r="C8" i="3" s="1"/>
  <c r="C20" i="3" s="1"/>
  <c r="B9" i="3"/>
  <c r="B8" i="3" s="1"/>
  <c r="B20" i="3" s="1"/>
  <c r="C33" i="10" l="1"/>
  <c r="G9" i="10"/>
  <c r="C9" i="9"/>
  <c r="F9" i="9"/>
  <c r="F77" i="9" s="1"/>
  <c r="E77" i="9"/>
  <c r="D9" i="9"/>
  <c r="D77" i="9" s="1"/>
  <c r="G38" i="7"/>
  <c r="D9" i="7"/>
  <c r="D159" i="7" s="1"/>
  <c r="G28" i="7"/>
  <c r="B9" i="7"/>
  <c r="B159" i="7" s="1"/>
  <c r="G18" i="7"/>
  <c r="G21" i="10"/>
  <c r="G33" i="10" s="1"/>
  <c r="B33" i="10"/>
  <c r="G9" i="9"/>
  <c r="G77" i="9" s="1"/>
  <c r="C77" i="9"/>
  <c r="E159" i="7"/>
  <c r="G84" i="7"/>
  <c r="G41" i="6"/>
  <c r="G9" i="7" l="1"/>
  <c r="G159" i="7"/>
  <c r="G70" i="6"/>
  <c r="G42" i="6"/>
  <c r="A2" i="25" l="1"/>
  <c r="A2" i="22"/>
  <c r="A2" i="20"/>
  <c r="A2" i="19"/>
  <c r="A2" i="16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K20" i="4" l="1"/>
  <c r="E20" i="4"/>
  <c r="I20" i="4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<sst xmlns="http://schemas.openxmlformats.org/spreadsheetml/2006/main" count="1026" uniqueCount="604">
  <si>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</si>
  <si>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</si>
  <si>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</si>
  <si>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</si>
  <si>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</si>
  <si>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</si>
  <si>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</si>
  <si>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</si>
  <si>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</si>
  <si>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</si>
  <si>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</si>
  <si>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</si>
  <si>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</si>
  <si>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</si>
  <si>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</si>
  <si>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</si>
  <si>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</si>
  <si>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</si>
  <si>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</si>
  <si>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</si>
  <si>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</si>
  <si>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</si>
  <si>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</si>
  <si>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</si>
  <si>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</si>
  <si>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</si>
  <si>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</si>
  <si>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</si>
  <si>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</si>
  <si>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</si>
  <si>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</si>
  <si>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</si>
  <si>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</si>
  <si>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</si>
  <si>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</si>
  <si>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</si>
  <si>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</si>
  <si>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</si>
  <si>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</si>
  <si>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</si>
  <si>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</si>
  <si>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</si>
  <si>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</si>
  <si>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</si>
  <si>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</si>
  <si>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</si>
  <si>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</si>
  <si>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</si>
  <si>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</si>
  <si>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</si>
  <si>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</si>
  <si>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</si>
  <si>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</si>
  <si>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</si>
  <si>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</si>
  <si>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</si>
  <si>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</si>
  <si>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</si>
  <si>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</si>
  <si>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</si>
  <si>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</si>
  <si>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</si>
  <si>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</si>
  <si>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</si>
  <si>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</si>
  <si>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</si>
  <si>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</si>
  <si>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</si>
  <si>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</si>
  <si>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</si>
  <si>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</si>
  <si>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</si>
  <si>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</si>
  <si>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</si>
  <si>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</si>
  <si>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</si>
  <si>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</si>
  <si>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</si>
  <si>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</si>
  <si>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</si>
  <si>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</si>
  <si>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</si>
  <si>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</si>
  <si>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</si>
  <si>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</si>
  <si>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</si>
  <si>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</si>
  <si>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</si>
  <si>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</si>
  <si>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</si>
  <si>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</si>
  <si>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</si>
  <si>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</si>
  <si>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</si>
  <si>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</si>
  <si>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</si>
  <si>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</si>
  <si>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</si>
  <si>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</si>
  <si>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</si>
  <si>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</si>
  <si>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</si>
  <si>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</si>
  <si>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</si>
  <si>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</si>
  <si>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</si>
  <si>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</si>
  <si>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</si>
  <si>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</si>
  <si>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</si>
  <si>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</si>
  <si>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</si>
  <si>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</si>
  <si>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</si>
  <si>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</si>
  <si>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</si>
  <si>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</si>
  <si>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</si>
  <si>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</si>
  <si>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</si>
  <si>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</si>
  <si>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</si>
  <si>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</si>
  <si>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</si>
  <si>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</si>
  <si>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</si>
  <si>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</si>
  <si>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</si>
  <si>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</si>
  <si>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</si>
  <si>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</si>
  <si>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</si>
  <si>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</si>
  <si>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</si>
  <si>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</si>
  <si>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</si>
  <si>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</si>
  <si>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</si>
  <si>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</si>
  <si>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</si>
  <si>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</si>
  <si>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</si>
  <si>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</si>
  <si>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</si>
  <si>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</si>
  <si>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</si>
  <si>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</si>
  <si>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</si>
  <si>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</si>
  <si>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</si>
  <si>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</si>
  <si>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</si>
  <si>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</si>
  <si>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</si>
  <si>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</si>
  <si>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</si>
  <si>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</si>
  <si>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</si>
  <si>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</si>
  <si>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</si>
  <si>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</si>
  <si>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</si>
  <si>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</si>
  <si>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</si>
  <si>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</si>
  <si>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</si>
  <si>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</si>
  <si>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</si>
  <si>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</si>
  <si>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</si>
  <si>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</si>
  <si>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</si>
  <si>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</si>
  <si>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</si>
  <si>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</si>
  <si>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</si>
  <si>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</si>
  <si>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</si>
  <si>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</si>
  <si>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</si>
  <si>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</si>
  <si>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</si>
  <si>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</si>
  <si>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</si>
  <si>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</si>
  <si>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</si>
  <si>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</si>
  <si>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</si>
  <si>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</si>
  <si>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</si>
  <si>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</si>
  <si>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</si>
  <si>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</si>
  <si>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</si>
  <si>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</si>
  <si>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</si>
  <si>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</si>
  <si>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</si>
  <si>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</si>
  <si>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</si>
  <si>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</si>
  <si>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</si>
  <si>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</si>
  <si>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</si>
  <si>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</si>
  <si>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</si>
  <si>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</si>
  <si>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</si>
  <si>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</si>
  <si>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</si>
  <si>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</si>
  <si>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</si>
  <si>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</si>
  <si>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</si>
  <si>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</si>
  <si>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</si>
  <si>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</si>
  <si>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</si>
  <si>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</si>
  <si>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</si>
  <si>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</si>
  <si>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</si>
  <si>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</si>
  <si>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</si>
  <si>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</si>
  <si>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</si>
  <si>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</si>
  <si>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</si>
  <si>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</si>
  <si>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</si>
  <si>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</si>
  <si>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</si>
  <si>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</si>
  <si>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</si>
  <si>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</si>
  <si>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</si>
  <si>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</si>
  <si>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</si>
  <si>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</si>
  <si>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</si>
  <si>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</si>
  <si>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</si>
  <si>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</si>
  <si>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</si>
  <si>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</si>
  <si>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</si>
  <si>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</si>
  <si>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</si>
  <si>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</si>
  <si>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</si>
  <si>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</si>
  <si>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</si>
  <si>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</si>
  <si>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</si>
  <si>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</si>
  <si>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</si>
  <si>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</si>
  <si>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</si>
  <si>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</si>
  <si>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</si>
  <si>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</si>
  <si>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</si>
  <si>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</si>
  <si>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</si>
  <si>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</si>
  <si>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</si>
  <si>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</si>
  <si>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</si>
  <si>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</si>
  <si>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</si>
  <si>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</si>
  <si>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</si>
  <si>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</si>
  <si>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</si>
  <si>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</si>
  <si>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</si>
  <si>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</si>
  <si>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</si>
  <si>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</si>
  <si>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</si>
  <si>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</si>
  <si>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</si>
  <si>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</si>
  <si>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</si>
  <si>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</si>
  <si>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</si>
  <si>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</si>
  <si>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</si>
  <si>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</si>
  <si>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</si>
  <si>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</si>
  <si>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</si>
  <si>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</si>
  <si>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</si>
  <si>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</si>
  <si>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</si>
  <si>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</si>
  <si>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</si>
  <si>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</si>
  <si>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</si>
  <si>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</si>
  <si>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</si>
  <si>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</si>
  <si>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</si>
  <si>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</si>
  <si>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</si>
  <si>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</si>
  <si>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</si>
  <si>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</si>
  <si>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</si>
  <si>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</si>
  <si>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</si>
  <si>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</si>
  <si>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</si>
  <si>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</si>
  <si>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</si>
  <si>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</si>
  <si>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</si>
  <si>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</si>
  <si>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</si>
  <si>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</si>
  <si>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</si>
  <si>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</si>
  <si>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</si>
  <si>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</si>
  <si>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</si>
  <si>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</si>
  <si>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</si>
  <si>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</si>
  <si>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</si>
  <si>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</si>
  <si>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</si>
  <si>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</si>
  <si>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</si>
  <si>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</si>
  <si>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</si>
  <si>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</si>
  <si>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</si>
  <si>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</si>
  <si>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</si>
  <si>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</si>
  <si>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</si>
  <si>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</si>
  <si>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</si>
  <si>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</si>
  <si>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</si>
  <si>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</si>
  <si>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</si>
  <si>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</si>
  <si>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</si>
  <si>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</si>
  <si>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</si>
  <si>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</si>
  <si>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</si>
  <si>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</si>
  <si>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</si>
  <si>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</si>
  <si>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</si>
  <si>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</si>
  <si>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</si>
  <si>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</si>
  <si>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</si>
  <si>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</si>
  <si>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</si>
  <si>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</si>
  <si>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</si>
  <si>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</si>
  <si>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</si>
  <si>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</si>
  <si>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</si>
  <si>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</si>
  <si>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</si>
  <si>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</si>
  <si>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</si>
  <si>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</si>
  <si>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</si>
  <si>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</si>
  <si>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</si>
  <si>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</si>
  <si>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</si>
  <si>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</si>
  <si>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</si>
  <si>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</si>
  <si>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</si>
  <si>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</si>
  <si>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</si>
  <si>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</si>
  <si>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</si>
  <si>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</si>
  <si>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</si>
  <si>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</si>
  <si>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</si>
  <si>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</si>
  <si>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</si>
  <si>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</si>
  <si>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</si>
  <si>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</si>
  <si>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</si>
  <si>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</si>
  <si>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</si>
  <si>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</si>
  <si>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</si>
  <si>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</si>
  <si>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</si>
  <si>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</si>
  <si>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</si>
  <si>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</si>
  <si>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</si>
  <si>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</si>
  <si>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</si>
  <si>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</si>
  <si>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</si>
  <si>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</si>
  <si>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</si>
  <si>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</si>
  <si>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</si>
  <si>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</si>
  <si>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</si>
  <si>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</si>
  <si>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</si>
  <si>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</si>
  <si>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</si>
  <si>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</si>
  <si>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</si>
  <si>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</si>
  <si>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</si>
  <si>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</si>
  <si>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</si>
  <si>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</si>
  <si>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</si>
  <si>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</si>
  <si>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</si>
  <si>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</si>
  <si>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</si>
  <si>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</si>
  <si>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</si>
  <si>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</si>
  <si>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</si>
  <si>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</si>
  <si>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</si>
  <si>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</si>
  <si>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</si>
  <si>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</si>
  <si>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</si>
  <si>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</si>
  <si>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</si>
  <si>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</si>
  <si>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</si>
  <si>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</si>
  <si>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</si>
  <si>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</si>
  <si>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</si>
  <si>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</si>
  <si>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</si>
  <si>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</si>
  <si>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</si>
  <si>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</si>
  <si>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</si>
  <si>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</si>
  <si>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</si>
  <si>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</si>
  <si>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</si>
  <si>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</si>
  <si>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</si>
  <si>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</si>
  <si>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</si>
  <si>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</si>
  <si>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</si>
  <si>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</si>
  <si>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</si>
  <si>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</si>
  <si>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</si>
  <si>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</si>
  <si>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</si>
  <si>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</si>
  <si>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</si>
  <si>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</si>
  <si>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</si>
  <si>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</si>
  <si>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</si>
  <si>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</si>
  <si>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</si>
  <si>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</si>
  <si>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</si>
  <si>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</si>
  <si>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</si>
  <si>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</si>
  <si>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</si>
  <si>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</si>
  <si>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</si>
  <si>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</si>
  <si>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</si>
  <si>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</si>
  <si>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</si>
  <si>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</si>
  <si>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</si>
  <si>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</si>
  <si>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</si>
  <si>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</si>
  <si>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</si>
  <si>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</si>
  <si>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</si>
  <si>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</si>
  <si>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</si>
  <si>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</si>
  <si>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</si>
  <si>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</si>
  <si>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</si>
  <si>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</si>
  <si>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</si>
  <si>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</si>
  <si>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</si>
  <si>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</si>
  <si>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</si>
  <si>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</si>
  <si>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</si>
  <si>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</si>
  <si>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</si>
  <si>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</si>
  <si>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</si>
  <si>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</si>
  <si>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</si>
  <si>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</si>
  <si>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</si>
  <si>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</si>
  <si>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</si>
  <si>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</si>
  <si>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</si>
  <si>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</si>
  <si>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</si>
  <si>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</si>
  <si>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</si>
  <si>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</si>
  <si>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</si>
  <si>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</si>
  <si>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</si>
  <si>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</si>
  <si>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</si>
  <si>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</si>
  <si>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</si>
  <si>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</si>
  <si>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</si>
  <si>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</si>
  <si>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</si>
  <si>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</si>
  <si>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</si>
  <si>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</si>
  <si>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</si>
  <si>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</si>
  <si>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</si>
  <si>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</si>
  <si>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</si>
  <si>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</si>
  <si>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</si>
  <si>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</si>
  <si>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</si>
  <si>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</si>
  <si>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</si>
  <si>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</si>
  <si>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</si>
  <si>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</si>
  <si>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</si>
  <si>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</si>
  <si>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</si>
  <si>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</si>
  <si>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</si>
  <si>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</si>
  <si>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</si>
  <si>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</si>
  <si>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</si>
  <si>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</si>
  <si>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</si>
  <si>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</si>
  <si>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</si>
  <si>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</si>
  <si>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</si>
  <si>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</si>
  <si>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</si>
  <si>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</si>
  <si>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</si>
  <si>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</si>
  <si>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</si>
  <si>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</si>
  <si>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</si>
  <si>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</si>
  <si>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</si>
  <si>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</si>
  <si>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</si>
  <si>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</si>
  <si>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</si>
  <si>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</si>
  <si>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</si>
  <si>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</si>
  <si>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</si>
  <si>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</si>
  <si>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</si>
  <si>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</si>
  <si>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</si>
  <si>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</si>
  <si>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</si>
  <si>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LA JUVENTUD DE LEON GUANAJUATO</t>
  </si>
  <si>
    <t>Al 31 de Diciembre de 2023 y al 30 de Septiembre de 2024 (b)</t>
  </si>
  <si>
    <t>Del 1 de Enero al 30 de Septiembre de 2024 (b)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</si>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</sst>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6" fillId="0" borderId="0" xfId="2" applyAlignment="1" applyProtection="1">
      <alignment horizontal="left" vertical="top" indent="1"/>
      <protection locked="0"/>
    </xf>
    <xf numFmtId="4" fontId="0" fillId="0" borderId="0" xfId="0" applyNumberFormat="1"/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opLeftCell="B40" zoomScale="75" zoomScaleNormal="75" workbookViewId="0">
      <selection activeCell="K75" sqref="K7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3" t="s">
        <v>0</v>
      </c>
      <c r="B1" s="164"/>
      <c r="C1" s="164"/>
      <c r="D1" s="164"/>
      <c r="E1" s="164"/>
      <c r="F1" s="165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+B10+B11+B12+B13+B14+B15+B16</f>
        <v>14446221.23</v>
      </c>
      <c r="C9" s="47">
        <f>+C10+C11+C12+C13+C14+C15+C16</f>
        <v>5031128.3099999996</v>
      </c>
      <c r="D9" s="46" t="s">
        <v>10</v>
      </c>
      <c r="E9" s="47">
        <f>+E10+E11+E12+E13+E14+E15+E16+E17+E18</f>
        <v>2027908.97</v>
      </c>
      <c r="F9" s="47">
        <f>+F10+F11+F12+F13+F14+F15+F16+F17+F18</f>
        <v>1344589.1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208109.27</v>
      </c>
      <c r="F10" s="47">
        <v>734827.44</v>
      </c>
    </row>
    <row r="11" spans="1:6" x14ac:dyDescent="0.25">
      <c r="A11" s="48" t="s">
        <v>13</v>
      </c>
      <c r="B11" s="47">
        <v>14446221.23</v>
      </c>
      <c r="C11" s="47">
        <v>5031128.3099999996</v>
      </c>
      <c r="D11" s="48" t="s">
        <v>14</v>
      </c>
      <c r="E11" s="47">
        <v>41062.22</v>
      </c>
      <c r="F11" s="47">
        <v>88172.17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1778737.48</v>
      </c>
      <c r="F16" s="47">
        <v>521589.49</v>
      </c>
    </row>
    <row r="17" spans="1:6" x14ac:dyDescent="0.25">
      <c r="A17" s="46" t="s">
        <v>25</v>
      </c>
      <c r="B17" s="47">
        <f>+B18+B19+B20+B21+B22+B23+B24</f>
        <v>3716472.42</v>
      </c>
      <c r="C17" s="47">
        <f>+C18+C19+C20+C21+C22+C23+C24</f>
        <v>7987.3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3675855</v>
      </c>
      <c r="C19" s="47">
        <v>0</v>
      </c>
      <c r="D19" s="46" t="s">
        <v>30</v>
      </c>
      <c r="E19" s="47">
        <f>+E20+E21+E22</f>
        <v>0</v>
      </c>
      <c r="F19" s="47">
        <f>+F20+F21+F22</f>
        <v>0</v>
      </c>
    </row>
    <row r="20" spans="1:6" x14ac:dyDescent="0.25">
      <c r="A20" s="48" t="s">
        <v>31</v>
      </c>
      <c r="B20" s="47">
        <v>40617.42</v>
      </c>
      <c r="C20" s="47">
        <v>7987.3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+E24+E25+E26</f>
        <v>0</v>
      </c>
      <c r="F23" s="47">
        <f>+F24+F25+F26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+B26+B27+B28+B29+B30</f>
        <v>0</v>
      </c>
      <c r="C25" s="47">
        <f>+C26+C27+C28+C29+C30</f>
        <v>47792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47792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+E28+E29+E30</f>
        <v>0</v>
      </c>
      <c r="F27" s="47">
        <f>+F28+F29+F30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+B32+B33+B34+B35+B36+B37</f>
        <v>0</v>
      </c>
      <c r="C31" s="47">
        <f>+C32+C33+C34+C35+C36+C37</f>
        <v>0</v>
      </c>
      <c r="D31" s="46" t="s">
        <v>54</v>
      </c>
      <c r="E31" s="47">
        <f>+E32+E33+E34+E35+E36+E37</f>
        <v>0</v>
      </c>
      <c r="F31" s="47">
        <f>+F32+F33+F34+F35+F36+F37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+B39+B40</f>
        <v>0</v>
      </c>
      <c r="C38" s="47">
        <f>+C39+C40</f>
        <v>0</v>
      </c>
      <c r="D38" s="46" t="s">
        <v>68</v>
      </c>
      <c r="E38" s="47">
        <f>+E39+E40+E41</f>
        <v>0</v>
      </c>
      <c r="F38" s="47">
        <f>+F39+F40+F41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+B42+B43+B44+B45</f>
        <v>0</v>
      </c>
      <c r="C41" s="47">
        <f>+C42+C43+C44+C45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+E43+E44+E45</f>
        <v>0</v>
      </c>
      <c r="F42" s="47">
        <f>+F43+F44+F45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18162693.649999999</v>
      </c>
      <c r="C47" s="4">
        <f>C9+C17+C25+C31+C37+C38+C41</f>
        <v>5086907.6099999994</v>
      </c>
      <c r="D47" s="2" t="s">
        <v>84</v>
      </c>
      <c r="E47" s="4">
        <f>E9+E19+E23+E26+E27+E31+E38+E42</f>
        <v>2027908.97</v>
      </c>
      <c r="F47" s="4">
        <f>F9+F19+F23+F26+F27+F31+F38+F42</f>
        <v>1344589.1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8487512.9499999993</v>
      </c>
      <c r="C53" s="47">
        <v>8379308.1500000004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2364857.71</v>
      </c>
      <c r="C54" s="47">
        <v>2364857.71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-9285561.0700000003</v>
      </c>
      <c r="C55" s="47">
        <v>-8503443.1899999995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+E50+E51+E52+E53+E54+E55</f>
        <v>0</v>
      </c>
      <c r="F57" s="4">
        <f>+F50+F51+F52+F53+F54+F55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2027908.97</v>
      </c>
      <c r="F59" s="4">
        <f>F47+F57</f>
        <v>1344589.1</v>
      </c>
    </row>
    <row r="60" spans="1:6" x14ac:dyDescent="0.25">
      <c r="A60" s="3" t="s">
        <v>104</v>
      </c>
      <c r="B60" s="4">
        <f>+B50+B51+B52+B53+B54+B55+B56+B57+B58</f>
        <v>1566809.5899999999</v>
      </c>
      <c r="C60" s="4">
        <f>+C50+C51+C52+C53+C54+C55+C56+C57+C58</f>
        <v>2240722.67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19729503.239999998</v>
      </c>
      <c r="C62" s="4">
        <f>SUM(C47+C60)</f>
        <v>7327630.2799999993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+E64+E65+E66</f>
        <v>0</v>
      </c>
      <c r="F63" s="47">
        <f>+F64+F65+F66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+E69+E70+E71+E72+E73</f>
        <v>17701594.27</v>
      </c>
      <c r="F68" s="47">
        <f>+F69+F70+F71+F72+F73</f>
        <v>5983041.1800000006</v>
      </c>
    </row>
    <row r="69" spans="1:6" x14ac:dyDescent="0.25">
      <c r="A69" s="53"/>
      <c r="B69" s="45"/>
      <c r="C69" s="45"/>
      <c r="D69" s="46" t="s">
        <v>112</v>
      </c>
      <c r="E69" s="47">
        <v>14305422.550000001</v>
      </c>
      <c r="F69" s="47">
        <v>1460298.32</v>
      </c>
    </row>
    <row r="70" spans="1:6" x14ac:dyDescent="0.25">
      <c r="A70" s="53"/>
      <c r="B70" s="45"/>
      <c r="C70" s="45"/>
      <c r="D70" s="46" t="s">
        <v>113</v>
      </c>
      <c r="E70" s="47">
        <v>3339003.98</v>
      </c>
      <c r="F70" s="47">
        <v>4465575.12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57167.74</v>
      </c>
      <c r="F73" s="47">
        <v>57167.74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17701594.27</v>
      </c>
      <c r="F79" s="4">
        <f>F63+F68+F75</f>
        <v>5983041.1800000006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19729503.239999998</v>
      </c>
      <c r="F81" s="4">
        <f>F59+F79</f>
        <v>7327630.2800000012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A84" s="160" t="s">
        <v>603</v>
      </c>
      <c r="E84" s="161"/>
      <c r="F84" s="161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9:C62 E47:F47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5" sqref="A5:G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447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INSTITUTO MUNICIPAL DE LA JUVENTUD DE LEON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448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449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46642555.99840001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46642555.99840001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46642555.99840001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F1E4E827-E5E7-4A8A-B977-179D43B253F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466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INSTITUTO MUNICIPAL DE LA JUVENTUD DE LEON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467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449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46642555.998400003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35050519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2894745.9984000004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8697291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46642555.998400003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AB67AA41-F6D3-40F6-A195-3F173269C811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I39"/>
  <sheetViews>
    <sheetView showGridLines="0" zoomScale="75" zoomScaleNormal="75" workbookViewId="0">
      <selection activeCell="I6" sqref="I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9" max="9" width="14.42578125" bestFit="1" customWidth="1"/>
  </cols>
  <sheetData>
    <row r="1" spans="1:9" ht="41.1" customHeight="1" x14ac:dyDescent="0.25">
      <c r="A1" s="172" t="s">
        <v>482</v>
      </c>
      <c r="B1" s="164"/>
      <c r="C1" s="164"/>
      <c r="D1" s="164"/>
      <c r="E1" s="164"/>
      <c r="F1" s="164"/>
      <c r="G1" s="165"/>
    </row>
    <row r="2" spans="1:9" x14ac:dyDescent="0.25">
      <c r="A2" s="184" t="str">
        <f>'Formato 1'!A2</f>
        <v>INSTITUTO MUNICIPAL DE LA JUVENTUD DE LEON GUANAJUATO</v>
      </c>
      <c r="B2" s="185"/>
      <c r="C2" s="185"/>
      <c r="D2" s="185"/>
      <c r="E2" s="185"/>
      <c r="F2" s="185"/>
      <c r="G2" s="186"/>
    </row>
    <row r="3" spans="1:9" x14ac:dyDescent="0.25">
      <c r="A3" s="181" t="s">
        <v>483</v>
      </c>
      <c r="B3" s="182"/>
      <c r="C3" s="182"/>
      <c r="D3" s="182"/>
      <c r="E3" s="182"/>
      <c r="F3" s="182"/>
      <c r="G3" s="183"/>
    </row>
    <row r="4" spans="1:9" x14ac:dyDescent="0.25">
      <c r="A4" s="181" t="s">
        <v>2</v>
      </c>
      <c r="B4" s="182"/>
      <c r="C4" s="182"/>
      <c r="D4" s="182"/>
      <c r="E4" s="182"/>
      <c r="F4" s="182"/>
      <c r="G4" s="183"/>
    </row>
    <row r="5" spans="1:9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9" ht="15.75" customHeight="1" x14ac:dyDescent="0.25">
      <c r="A6" s="26" t="s">
        <v>452</v>
      </c>
      <c r="B6" s="119">
        <f>SUM(B7:B18)</f>
        <v>39416288.539999999</v>
      </c>
      <c r="C6" s="119">
        <f t="shared" ref="C6:F6" si="0">SUM(C7:C18)</f>
        <v>38682635.420000002</v>
      </c>
      <c r="D6" s="119">
        <f t="shared" si="0"/>
        <v>44990432.439999998</v>
      </c>
      <c r="E6" s="119">
        <f t="shared" si="0"/>
        <v>48487802.07</v>
      </c>
      <c r="F6" s="119">
        <f t="shared" si="0"/>
        <v>52599376.199999996</v>
      </c>
      <c r="G6" s="119">
        <f>SUM(G7:G18)</f>
        <v>52757197.909999996</v>
      </c>
    </row>
    <row r="7" spans="1:9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9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9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9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9" x14ac:dyDescent="0.25">
      <c r="A11" s="58" t="s">
        <v>566</v>
      </c>
      <c r="B11" s="75">
        <v>23459.5</v>
      </c>
      <c r="C11" s="75">
        <v>16888</v>
      </c>
      <c r="D11" s="75">
        <v>0</v>
      </c>
      <c r="E11" s="75">
        <v>383830.89</v>
      </c>
      <c r="F11" s="75">
        <v>295140.3</v>
      </c>
      <c r="G11" s="75">
        <v>23200.41</v>
      </c>
    </row>
    <row r="12" spans="1:9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9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2401.38</v>
      </c>
      <c r="F13" s="75">
        <v>0</v>
      </c>
      <c r="G13" s="75">
        <v>100000</v>
      </c>
    </row>
    <row r="14" spans="1:9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9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9" x14ac:dyDescent="0.25">
      <c r="A16" s="58" t="s">
        <v>494</v>
      </c>
      <c r="B16" s="75">
        <v>39392829.039999999</v>
      </c>
      <c r="C16" s="75">
        <v>38665747.420000002</v>
      </c>
      <c r="D16" s="75">
        <v>44990432.439999998</v>
      </c>
      <c r="E16" s="75">
        <v>48101569.799999997</v>
      </c>
      <c r="F16" s="75">
        <v>52304235.899999999</v>
      </c>
      <c r="G16" s="75">
        <v>52633997.5</v>
      </c>
      <c r="I16" s="162"/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314956.7</v>
      </c>
      <c r="C27" s="119">
        <f t="shared" ref="C27:G27" si="2">SUM(C28)</f>
        <v>86090.51</v>
      </c>
      <c r="D27" s="119">
        <f t="shared" si="2"/>
        <v>249361.4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314956.7</v>
      </c>
      <c r="C28" s="76">
        <v>86090.51</v>
      </c>
      <c r="D28" s="76">
        <v>249361.4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39731245.240000002</v>
      </c>
      <c r="C30" s="119">
        <f t="shared" ref="C30:F30" si="3">C20+C6+C27</f>
        <v>38768725.93</v>
      </c>
      <c r="D30" s="119">
        <f t="shared" si="3"/>
        <v>45239793.839999996</v>
      </c>
      <c r="E30" s="119">
        <f t="shared" si="3"/>
        <v>48487802.07</v>
      </c>
      <c r="F30" s="119">
        <f t="shared" si="3"/>
        <v>52599376.199999996</v>
      </c>
      <c r="G30" s="119">
        <f>G20+G6+G27</f>
        <v>52757197.909999996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DA84B160-A6F0-4351-9D50-C37D2218156E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507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INSTITUTO MUNICIPAL DE LA JUVENTUD DE LEON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508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38236942.903763905</v>
      </c>
      <c r="C6" s="119">
        <f t="shared" si="0"/>
        <v>37919522.759999998</v>
      </c>
      <c r="D6" s="119">
        <f t="shared" si="0"/>
        <v>42410353.630000003</v>
      </c>
      <c r="E6" s="119">
        <f t="shared" si="0"/>
        <v>43446471.07</v>
      </c>
      <c r="F6" s="119">
        <f t="shared" si="0"/>
        <v>49966663.839999996</v>
      </c>
      <c r="G6" s="119">
        <f t="shared" si="0"/>
        <v>37777862.279999994</v>
      </c>
    </row>
    <row r="7" spans="1:7" x14ac:dyDescent="0.25">
      <c r="A7" s="58" t="s">
        <v>581</v>
      </c>
      <c r="B7" s="75">
        <v>24086764.593763899</v>
      </c>
      <c r="C7" s="75">
        <v>26396833.829999998</v>
      </c>
      <c r="D7" s="75">
        <v>28075487.780000001</v>
      </c>
      <c r="E7" s="75">
        <v>28105235.09</v>
      </c>
      <c r="F7" s="75">
        <v>31040432.119999997</v>
      </c>
      <c r="G7" s="75">
        <v>21942492.960000001</v>
      </c>
    </row>
    <row r="8" spans="1:7" ht="15.75" customHeight="1" x14ac:dyDescent="0.25">
      <c r="A8" s="58" t="s">
        <v>582</v>
      </c>
      <c r="B8" s="75">
        <v>1550111.51</v>
      </c>
      <c r="C8" s="75">
        <v>1381124.76</v>
      </c>
      <c r="D8" s="75">
        <v>1208783.7</v>
      </c>
      <c r="E8" s="75">
        <v>1980653.5799999998</v>
      </c>
      <c r="F8" s="75">
        <v>2470147.83</v>
      </c>
      <c r="G8" s="75">
        <v>1999440.43</v>
      </c>
    </row>
    <row r="9" spans="1:7" x14ac:dyDescent="0.25">
      <c r="A9" s="58" t="s">
        <v>472</v>
      </c>
      <c r="B9" s="75">
        <v>7923328.7699999996</v>
      </c>
      <c r="C9" s="75">
        <v>7002690.9399999995</v>
      </c>
      <c r="D9" s="75">
        <v>10963146.130000001</v>
      </c>
      <c r="E9" s="75">
        <v>12644618.83</v>
      </c>
      <c r="F9" s="75">
        <v>15092399.41</v>
      </c>
      <c r="G9" s="75">
        <v>12561474.089999998</v>
      </c>
    </row>
    <row r="10" spans="1:7" x14ac:dyDescent="0.25">
      <c r="A10" s="58" t="s">
        <v>473</v>
      </c>
      <c r="B10" s="75">
        <v>294000</v>
      </c>
      <c r="C10" s="75">
        <v>424050</v>
      </c>
      <c r="D10" s="75">
        <v>0</v>
      </c>
      <c r="E10" s="75">
        <v>0</v>
      </c>
      <c r="F10" s="75">
        <v>1043000</v>
      </c>
      <c r="G10" s="75">
        <v>1166250</v>
      </c>
    </row>
    <row r="11" spans="1:7" x14ac:dyDescent="0.25">
      <c r="A11" s="58" t="s">
        <v>583</v>
      </c>
      <c r="B11" s="75">
        <v>4382738.03</v>
      </c>
      <c r="C11" s="75">
        <v>2714823.2299999995</v>
      </c>
      <c r="D11" s="75">
        <v>2162936.02</v>
      </c>
      <c r="E11" s="75">
        <v>715963.57</v>
      </c>
      <c r="F11" s="75">
        <v>320684.48</v>
      </c>
      <c r="G11" s="75">
        <v>108204.8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38236942.903763905</v>
      </c>
      <c r="C28" s="119">
        <f t="shared" ref="C28:G28" si="2">C17+C6</f>
        <v>37919522.759999998</v>
      </c>
      <c r="D28" s="119">
        <f t="shared" si="2"/>
        <v>42410353.630000003</v>
      </c>
      <c r="E28" s="119">
        <f t="shared" si="2"/>
        <v>43446471.07</v>
      </c>
      <c r="F28" s="119">
        <f t="shared" si="2"/>
        <v>49966663.839999996</v>
      </c>
      <c r="G28" s="119">
        <f t="shared" si="2"/>
        <v>37777862.279999994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22B9BA9A-1E3B-4B36-BBB2-203FF643F83A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14" sqref="A1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2" t="s">
        <v>511</v>
      </c>
      <c r="B1" s="164"/>
      <c r="C1" s="164"/>
      <c r="D1" s="164"/>
      <c r="E1" s="164"/>
      <c r="F1" s="164"/>
    </row>
    <row r="2" spans="1:6" x14ac:dyDescent="0.25">
      <c r="A2" s="184" t="str">
        <f>'Formato 1'!A2</f>
        <v>INSTITUTO MUNICIPAL DE LA JUVENTUD DE LEON GUANAJUATO</v>
      </c>
      <c r="B2" s="185"/>
      <c r="C2" s="185"/>
      <c r="D2" s="185"/>
      <c r="E2" s="185"/>
      <c r="F2" s="186"/>
    </row>
    <row r="3" spans="1:6" x14ac:dyDescent="0.25">
      <c r="A3" s="181" t="s">
        <v>512</v>
      </c>
      <c r="B3" s="182"/>
      <c r="C3" s="182"/>
      <c r="D3" s="182"/>
      <c r="E3" s="182"/>
      <c r="F3" s="18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9" t="s">
        <v>447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INSTITUTO MUNICIPAL DE LA JUVENTUD DE LEON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7" t="s">
        <v>450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83.25" customHeight="1" x14ac:dyDescent="0.25">
      <c r="A7" s="188"/>
      <c r="B7" s="70" t="s">
        <v>451</v>
      </c>
      <c r="C7" s="188"/>
      <c r="D7" s="188"/>
      <c r="E7" s="188"/>
      <c r="F7" s="188"/>
      <c r="G7" s="18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0" t="s">
        <v>466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INSTITUTO MUNICIPAL DE LA JUVENTUD DE LEON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1" t="s">
        <v>468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57.75" customHeight="1" x14ac:dyDescent="0.25">
      <c r="A7" s="192"/>
      <c r="B7" s="37" t="s">
        <v>451</v>
      </c>
      <c r="C7" s="188"/>
      <c r="D7" s="188"/>
      <c r="E7" s="188"/>
      <c r="F7" s="188"/>
      <c r="G7" s="18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0" t="s">
        <v>482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INSTITUTO MUNICIPAL DE LA JUVENTUD DE LEON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450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f>+F5+1</f>
        <v>2022</v>
      </c>
    </row>
    <row r="6" spans="1:7" ht="32.25" x14ac:dyDescent="0.25">
      <c r="A6" s="171"/>
      <c r="B6" s="196"/>
      <c r="C6" s="196"/>
      <c r="D6" s="196"/>
      <c r="E6" s="196"/>
      <c r="F6" s="19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3" t="s">
        <v>505</v>
      </c>
      <c r="B39" s="193"/>
      <c r="C39" s="193"/>
      <c r="D39" s="193"/>
      <c r="E39" s="193"/>
      <c r="F39" s="193"/>
      <c r="G39" s="193"/>
    </row>
    <row r="40" spans="1:7" x14ac:dyDescent="0.25">
      <c r="A40" s="193" t="s">
        <v>506</v>
      </c>
      <c r="B40" s="193"/>
      <c r="C40" s="193"/>
      <c r="D40" s="193"/>
      <c r="E40" s="193"/>
      <c r="F40" s="193"/>
      <c r="G40" s="1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0" t="s">
        <v>507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INSTITUTO MUNICIPAL DE LA JUVENTUD DE LEON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7" t="s">
        <v>468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v>2022</v>
      </c>
    </row>
    <row r="6" spans="1:7" ht="48.75" customHeight="1" x14ac:dyDescent="0.25">
      <c r="A6" s="198"/>
      <c r="B6" s="196"/>
      <c r="C6" s="196"/>
      <c r="D6" s="196"/>
      <c r="E6" s="196"/>
      <c r="F6" s="19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3" t="s">
        <v>505</v>
      </c>
      <c r="B32" s="193"/>
      <c r="C32" s="193"/>
      <c r="D32" s="193"/>
      <c r="E32" s="193"/>
      <c r="F32" s="193"/>
      <c r="G32" s="193"/>
    </row>
    <row r="33" spans="1:7" x14ac:dyDescent="0.25">
      <c r="A33" s="193" t="s">
        <v>506</v>
      </c>
      <c r="B33" s="193"/>
      <c r="C33" s="193"/>
      <c r="D33" s="193"/>
      <c r="E33" s="193"/>
      <c r="F33" s="193"/>
      <c r="G33" s="1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9" t="s">
        <v>511</v>
      </c>
      <c r="B1" s="199"/>
      <c r="C1" s="199"/>
      <c r="D1" s="199"/>
      <c r="E1" s="199"/>
      <c r="F1" s="199"/>
    </row>
    <row r="2" spans="1:6" ht="20.100000000000001" customHeight="1" x14ac:dyDescent="0.25">
      <c r="A2" s="110" t="str">
        <f>'Formato 1'!A2</f>
        <v>INSTITUTO MUNICIPAL DE LA JUVENTUD DE LEON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31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3" t="s">
        <v>122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10" t="str">
        <f>'Formato 1'!A2</f>
        <v>INSTITUTO MUNICIPAL DE LA JUVENTUD DE LEON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1344589.1</v>
      </c>
      <c r="C18" s="108"/>
      <c r="D18" s="108"/>
      <c r="E18" s="108"/>
      <c r="F18" s="4">
        <v>2027908.97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1344589.1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>F8+F18</f>
        <v>2027908.97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6" t="s">
        <v>151</v>
      </c>
      <c r="B33" s="166"/>
      <c r="C33" s="166"/>
      <c r="D33" s="166"/>
      <c r="E33" s="166"/>
      <c r="F33" s="166"/>
      <c r="G33" s="166"/>
      <c r="H33" s="166"/>
    </row>
    <row r="34" spans="1:8" ht="14.45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4.45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4.45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4.45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A2DB2DD5-D650-4680-81C8-5233BD1586C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N2" sqref="N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3" t="s">
        <v>162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10" t="str">
        <f>'Formato 1'!A2</f>
        <v>INSTITUTO MUNICIPAL DE LA JUVENTUD DE LEON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H75"/>
  <sheetViews>
    <sheetView showGridLines="0" topLeftCell="A47" zoomScale="75" zoomScaleNormal="75" workbookViewId="0">
      <selection activeCell="F68" sqref="F6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6" max="6" width="14.42578125" bestFit="1" customWidth="1"/>
    <col min="8" max="8" width="13.28515625" bestFit="1" customWidth="1"/>
  </cols>
  <sheetData>
    <row r="1" spans="1:8" ht="40.9" customHeight="1" x14ac:dyDescent="0.25">
      <c r="A1" s="163" t="s">
        <v>183</v>
      </c>
      <c r="B1" s="164"/>
      <c r="C1" s="164"/>
      <c r="D1" s="165"/>
    </row>
    <row r="2" spans="1:8" x14ac:dyDescent="0.25">
      <c r="A2" s="110" t="str">
        <f>'Formato 1'!A2</f>
        <v>INSTITUTO MUNICIPAL DE LA JUVENTUD DE LEON GUANAJUATO</v>
      </c>
      <c r="B2" s="111"/>
      <c r="C2" s="111"/>
      <c r="D2" s="112"/>
    </row>
    <row r="3" spans="1:8" x14ac:dyDescent="0.25">
      <c r="A3" s="113" t="s">
        <v>184</v>
      </c>
      <c r="B3" s="114"/>
      <c r="C3" s="114"/>
      <c r="D3" s="115"/>
    </row>
    <row r="4" spans="1:8" x14ac:dyDescent="0.25">
      <c r="A4" s="113" t="str">
        <f>'Formato 3'!A4</f>
        <v>Del 1 de Enero al 30 de Septiembre de 2024 (b)</v>
      </c>
      <c r="B4" s="114"/>
      <c r="C4" s="114"/>
      <c r="D4" s="115"/>
    </row>
    <row r="5" spans="1:8" x14ac:dyDescent="0.25">
      <c r="A5" s="116" t="s">
        <v>2</v>
      </c>
      <c r="B5" s="117"/>
      <c r="C5" s="117"/>
      <c r="D5" s="118"/>
    </row>
    <row r="6" spans="1:8" ht="15" customHeight="1" x14ac:dyDescent="0.25"/>
    <row r="7" spans="1:8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8" x14ac:dyDescent="0.25">
      <c r="A8" s="3" t="s">
        <v>188</v>
      </c>
      <c r="B8" s="14">
        <f>SUM(B9:B11)</f>
        <v>46642555.99840001</v>
      </c>
      <c r="C8" s="14">
        <f>SUM(C9:C11)</f>
        <v>52757197.909999996</v>
      </c>
      <c r="D8" s="14">
        <f>SUM(D9:D11)</f>
        <v>49081342.909999996</v>
      </c>
    </row>
    <row r="9" spans="1:8" x14ac:dyDescent="0.25">
      <c r="A9" s="58" t="s">
        <v>189</v>
      </c>
      <c r="B9" s="94">
        <v>46642555.99840001</v>
      </c>
      <c r="C9" s="94">
        <v>52757197.909999996</v>
      </c>
      <c r="D9" s="94">
        <v>49081342.909999996</v>
      </c>
      <c r="F9" s="161"/>
      <c r="H9" s="161"/>
    </row>
    <row r="10" spans="1:8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8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8" x14ac:dyDescent="0.25">
      <c r="A12" s="46"/>
      <c r="B12" s="91"/>
      <c r="C12" s="91"/>
      <c r="D12" s="91"/>
    </row>
    <row r="13" spans="1:8" x14ac:dyDescent="0.25">
      <c r="A13" s="3" t="s">
        <v>192</v>
      </c>
      <c r="B13" s="14">
        <f>B14+B15</f>
        <v>46642555.998400003</v>
      </c>
      <c r="C13" s="14">
        <f>C14+C15</f>
        <v>37777862.279999994</v>
      </c>
      <c r="D13" s="14">
        <f>D14+D15</f>
        <v>37485508.329999998</v>
      </c>
    </row>
    <row r="14" spans="1:8" x14ac:dyDescent="0.25">
      <c r="A14" s="58" t="s">
        <v>193</v>
      </c>
      <c r="B14" s="94">
        <v>46642555.998400003</v>
      </c>
      <c r="C14" s="94">
        <v>37777862.279999994</v>
      </c>
      <c r="D14" s="94">
        <v>37485508.329999998</v>
      </c>
    </row>
    <row r="15" spans="1:8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8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7.4505805969238281E-9</v>
      </c>
      <c r="C21" s="14">
        <f>C8-C13+C17</f>
        <v>14979335.630000003</v>
      </c>
      <c r="D21" s="14">
        <f>D8-D13+D17</f>
        <v>11595834.579999998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7.4505805969238281E-9</v>
      </c>
      <c r="C23" s="14">
        <f>C21-C11</f>
        <v>14979335.630000003</v>
      </c>
      <c r="D23" s="14">
        <f>D21-D11</f>
        <v>11595834.579999998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7.4505805969238281E-9</v>
      </c>
      <c r="C25" s="14">
        <f>C23-C17</f>
        <v>14979335.630000003</v>
      </c>
      <c r="D25" s="14">
        <f>D23-D17</f>
        <v>11595834.579999998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7.4505805969238281E-9</v>
      </c>
      <c r="C33" s="4">
        <f>C25+C29</f>
        <v>14979335.630000003</v>
      </c>
      <c r="D33" s="4">
        <f>D25+D29</f>
        <v>11595834.579999998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46642555.99840001</v>
      </c>
      <c r="C48" s="96">
        <f>C9</f>
        <v>52757197.909999996</v>
      </c>
      <c r="D48" s="96">
        <f>D9</f>
        <v>49081342.909999996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46642555.998400003</v>
      </c>
      <c r="C53" s="47">
        <f>C14</f>
        <v>37777862.279999994</v>
      </c>
      <c r="D53" s="47">
        <f>D14</f>
        <v>37485508.329999998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7.4505805969238281E-9</v>
      </c>
      <c r="C57" s="4">
        <f>C48+C49-C53+C55</f>
        <v>14979335.630000003</v>
      </c>
      <c r="D57" s="4">
        <f>D48+D49-D53+D55</f>
        <v>11595834.579999998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7.4505805969238281E-9</v>
      </c>
      <c r="C59" s="4">
        <f>C57-C49</f>
        <v>14979335.630000003</v>
      </c>
      <c r="D59" s="4">
        <f>D57-D49</f>
        <v>11595834.579999998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2"/>
  <sheetViews>
    <sheetView showGridLines="0" topLeftCell="A93" zoomScale="75" zoomScaleNormal="75" workbookViewId="0">
      <selection activeCell="A93" sqref="A9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3" t="s">
        <v>224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INSTITUTO MUNICIPAL DE LA JUVENTUD DE LEON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7" t="s">
        <v>226</v>
      </c>
      <c r="B6" s="169" t="s">
        <v>227</v>
      </c>
      <c r="C6" s="169"/>
      <c r="D6" s="169"/>
      <c r="E6" s="169"/>
      <c r="F6" s="169"/>
      <c r="G6" s="169" t="s">
        <v>228</v>
      </c>
    </row>
    <row r="7" spans="1:7" ht="30" x14ac:dyDescent="0.25">
      <c r="A7" s="16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23200.41</v>
      </c>
      <c r="F13" s="47">
        <v>23200.41</v>
      </c>
      <c r="G13" s="47">
        <f>F13-B13</f>
        <v>23200.41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100000</v>
      </c>
      <c r="D15" s="47">
        <v>100000</v>
      </c>
      <c r="E15" s="47">
        <v>100000</v>
      </c>
      <c r="F15" s="47">
        <v>100000</v>
      </c>
      <c r="G15" s="47">
        <f t="shared" si="0"/>
        <v>100000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46642555.99840001</v>
      </c>
      <c r="C34" s="47">
        <v>14050956.939999999</v>
      </c>
      <c r="D34" s="47">
        <v>60693512.938400008</v>
      </c>
      <c r="E34" s="47">
        <v>52633997.5</v>
      </c>
      <c r="F34" s="47">
        <v>48958142.5</v>
      </c>
      <c r="G34" s="47">
        <f t="shared" si="4"/>
        <v>2315586.5015999898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46642555.99840001</v>
      </c>
      <c r="C41" s="4">
        <f t="shared" si="7"/>
        <v>14150956.939999999</v>
      </c>
      <c r="D41" s="4">
        <f t="shared" si="7"/>
        <v>60793512.938400008</v>
      </c>
      <c r="E41" s="4">
        <f t="shared" si="7"/>
        <v>52757197.909999996</v>
      </c>
      <c r="F41" s="4">
        <f t="shared" si="7"/>
        <v>49081342.909999996</v>
      </c>
      <c r="G41" s="4">
        <f t="shared" si="7"/>
        <v>2438786.91159999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2438786.91159999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46642555.99840001</v>
      </c>
      <c r="C70" s="4">
        <f t="shared" si="16"/>
        <v>14150956.939999999</v>
      </c>
      <c r="D70" s="4">
        <f t="shared" si="16"/>
        <v>60793512.938400008</v>
      </c>
      <c r="E70" s="4">
        <f t="shared" si="16"/>
        <v>52757197.909999996</v>
      </c>
      <c r="F70" s="4">
        <f t="shared" si="16"/>
        <v>49081342.909999996</v>
      </c>
      <c r="G70" s="4">
        <f t="shared" si="16"/>
        <v>2438786.91159999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81" spans="2:7" x14ac:dyDescent="0.25">
      <c r="B81" s="161"/>
      <c r="C81" s="161"/>
      <c r="D81" s="161"/>
      <c r="E81" s="161"/>
      <c r="F81" s="161"/>
      <c r="G81" s="161"/>
    </row>
    <row r="82" spans="2:7" x14ac:dyDescent="0.25">
      <c r="B82" s="161"/>
      <c r="C82" s="161"/>
      <c r="D82" s="161"/>
      <c r="E82" s="161"/>
      <c r="F82" s="161"/>
      <c r="G82" s="16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8FE64B8D-8D1B-44AC-8F93-3EE6967807D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4"/>
  <sheetViews>
    <sheetView showGridLines="0" topLeftCell="A195" zoomScale="75" zoomScaleNormal="75" workbookViewId="0">
      <selection activeCell="J195" sqref="J19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2" t="s">
        <v>295</v>
      </c>
      <c r="B1" s="164"/>
      <c r="C1" s="164"/>
      <c r="D1" s="164"/>
      <c r="E1" s="164"/>
      <c r="F1" s="164"/>
      <c r="G1" s="165"/>
    </row>
    <row r="2" spans="1:7" x14ac:dyDescent="0.25">
      <c r="A2" s="125" t="str">
        <f>'Formato 1'!A2</f>
        <v>INSTITUTO MUNICIPAL DE LA JUVENTUD DE LEON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0" t="s">
        <v>4</v>
      </c>
      <c r="B7" s="170" t="s">
        <v>298</v>
      </c>
      <c r="C7" s="170"/>
      <c r="D7" s="170"/>
      <c r="E7" s="170"/>
      <c r="F7" s="170"/>
      <c r="G7" s="171" t="s">
        <v>299</v>
      </c>
    </row>
    <row r="8" spans="1:7" ht="30" x14ac:dyDescent="0.25">
      <c r="A8" s="17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0"/>
    </row>
    <row r="9" spans="1:7" x14ac:dyDescent="0.25">
      <c r="A9" s="27" t="s">
        <v>304</v>
      </c>
      <c r="B9" s="83">
        <f>SUM(B10,B18,B28,B38,B48,B58,B62,B71,B75)</f>
        <v>46642555.998400003</v>
      </c>
      <c r="C9" s="83">
        <f t="shared" ref="C9:G9" si="0">SUM(C10,C18,C28,C38,C48,C58,C62,C71,C75)</f>
        <v>14150956.939999999</v>
      </c>
      <c r="D9" s="83">
        <f t="shared" si="0"/>
        <v>60793512.9384</v>
      </c>
      <c r="E9" s="83">
        <f t="shared" si="0"/>
        <v>37777862.279999994</v>
      </c>
      <c r="F9" s="83">
        <f t="shared" si="0"/>
        <v>37485508.329999998</v>
      </c>
      <c r="G9" s="83">
        <f t="shared" si="0"/>
        <v>23015650.658399999</v>
      </c>
    </row>
    <row r="10" spans="1:7" x14ac:dyDescent="0.25">
      <c r="A10" s="84" t="s">
        <v>305</v>
      </c>
      <c r="B10" s="83">
        <f t="shared" ref="B10:G10" si="1">SUM(B11:B17)</f>
        <v>35050519</v>
      </c>
      <c r="C10" s="83">
        <f t="shared" si="1"/>
        <v>447229.99999999994</v>
      </c>
      <c r="D10" s="83">
        <f t="shared" si="1"/>
        <v>35497749</v>
      </c>
      <c r="E10" s="83">
        <f t="shared" si="1"/>
        <v>21942492.960000001</v>
      </c>
      <c r="F10" s="83">
        <f t="shared" si="1"/>
        <v>21749927.210000001</v>
      </c>
      <c r="G10" s="83">
        <f t="shared" si="1"/>
        <v>13555256.039999997</v>
      </c>
    </row>
    <row r="11" spans="1:7" x14ac:dyDescent="0.25">
      <c r="A11" s="85" t="s">
        <v>306</v>
      </c>
      <c r="B11" s="75">
        <v>20977258.649999999</v>
      </c>
      <c r="C11" s="75">
        <v>-125431.57</v>
      </c>
      <c r="D11" s="75">
        <v>20851827.079999998</v>
      </c>
      <c r="E11" s="75">
        <v>14205862.18</v>
      </c>
      <c r="F11" s="75">
        <v>14205862.18</v>
      </c>
      <c r="G11" s="75">
        <f>D11-E11</f>
        <v>6645964.8999999985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3520793.48</v>
      </c>
      <c r="C13" s="75">
        <v>0</v>
      </c>
      <c r="D13" s="75">
        <v>3520793.48</v>
      </c>
      <c r="E13" s="75">
        <v>489084.72</v>
      </c>
      <c r="F13" s="75">
        <v>489084.72</v>
      </c>
      <c r="G13" s="75">
        <f t="shared" si="2"/>
        <v>3031708.76</v>
      </c>
    </row>
    <row r="14" spans="1:7" x14ac:dyDescent="0.25">
      <c r="A14" s="85" t="s">
        <v>309</v>
      </c>
      <c r="B14" s="75">
        <v>5645479.2599999998</v>
      </c>
      <c r="C14" s="75">
        <v>0</v>
      </c>
      <c r="D14" s="75">
        <v>5645479.2599999998</v>
      </c>
      <c r="E14" s="75">
        <v>3668125.64</v>
      </c>
      <c r="F14" s="75">
        <v>3475559.89</v>
      </c>
      <c r="G14" s="75">
        <f>D14-E14</f>
        <v>1977353.6199999996</v>
      </c>
    </row>
    <row r="15" spans="1:7" x14ac:dyDescent="0.25">
      <c r="A15" s="85" t="s">
        <v>310</v>
      </c>
      <c r="B15" s="75">
        <v>4906987.6099999994</v>
      </c>
      <c r="C15" s="75">
        <v>572661.56999999995</v>
      </c>
      <c r="D15" s="75">
        <v>5479649.1799999997</v>
      </c>
      <c r="E15" s="75">
        <v>3579420.42</v>
      </c>
      <c r="F15" s="75">
        <v>3579420.42</v>
      </c>
      <c r="G15" s="75">
        <f t="shared" si="2"/>
        <v>1900228.7599999998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2894745.9984000004</v>
      </c>
      <c r="C18" s="83">
        <f t="shared" si="3"/>
        <v>230308.51999999993</v>
      </c>
      <c r="D18" s="83">
        <f t="shared" si="3"/>
        <v>3125054.5183999999</v>
      </c>
      <c r="E18" s="83">
        <f t="shared" si="3"/>
        <v>1999440.43</v>
      </c>
      <c r="F18" s="83">
        <f t="shared" si="3"/>
        <v>1992147.2299999997</v>
      </c>
      <c r="G18" s="83">
        <f t="shared" si="3"/>
        <v>1125614.0883999998</v>
      </c>
    </row>
    <row r="19" spans="1:7" x14ac:dyDescent="0.25">
      <c r="A19" s="85" t="s">
        <v>314</v>
      </c>
      <c r="B19" s="75">
        <v>840775.62</v>
      </c>
      <c r="C19" s="75">
        <v>0</v>
      </c>
      <c r="D19" s="75">
        <v>840775.62</v>
      </c>
      <c r="E19" s="75">
        <v>349947.32999999996</v>
      </c>
      <c r="F19" s="75">
        <v>349947.32999999996</v>
      </c>
      <c r="G19" s="75">
        <f>D19-E19</f>
        <v>490828.29000000004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1473.7</v>
      </c>
      <c r="C21" s="75">
        <v>0</v>
      </c>
      <c r="D21" s="75">
        <v>1473.7</v>
      </c>
      <c r="E21" s="75">
        <v>0</v>
      </c>
      <c r="F21" s="75">
        <v>0</v>
      </c>
      <c r="G21" s="75">
        <f t="shared" si="4"/>
        <v>1473.7</v>
      </c>
    </row>
    <row r="22" spans="1:7" x14ac:dyDescent="0.25">
      <c r="A22" s="85" t="s">
        <v>317</v>
      </c>
      <c r="B22" s="75">
        <v>1327581.9683999999</v>
      </c>
      <c r="C22" s="75">
        <v>-47876.280000000086</v>
      </c>
      <c r="D22" s="75">
        <v>1279705.6883999999</v>
      </c>
      <c r="E22" s="75">
        <v>971306.3600000001</v>
      </c>
      <c r="F22" s="75">
        <v>971306.3600000001</v>
      </c>
      <c r="G22" s="75">
        <f t="shared" si="4"/>
        <v>308399.32839999977</v>
      </c>
    </row>
    <row r="23" spans="1:7" x14ac:dyDescent="0.25">
      <c r="A23" s="85" t="s">
        <v>318</v>
      </c>
      <c r="B23" s="75">
        <v>0</v>
      </c>
      <c r="C23" s="75">
        <v>5817.3</v>
      </c>
      <c r="D23" s="75">
        <v>5817.3</v>
      </c>
      <c r="E23" s="75">
        <v>5817.3</v>
      </c>
      <c r="F23" s="75">
        <v>5817.3</v>
      </c>
      <c r="G23" s="75">
        <f t="shared" si="4"/>
        <v>0</v>
      </c>
    </row>
    <row r="24" spans="1:7" x14ac:dyDescent="0.25">
      <c r="A24" s="85" t="s">
        <v>319</v>
      </c>
      <c r="B24" s="75">
        <v>484694.03</v>
      </c>
      <c r="C24" s="75">
        <v>0</v>
      </c>
      <c r="D24" s="75">
        <v>484694.03</v>
      </c>
      <c r="E24" s="75">
        <v>365980.72</v>
      </c>
      <c r="F24" s="75">
        <v>365960.72</v>
      </c>
      <c r="G24" s="75">
        <f t="shared" si="4"/>
        <v>118713.31000000006</v>
      </c>
    </row>
    <row r="25" spans="1:7" x14ac:dyDescent="0.25">
      <c r="A25" s="85" t="s">
        <v>320</v>
      </c>
      <c r="B25" s="75">
        <v>173588.31</v>
      </c>
      <c r="C25" s="75">
        <v>33250.639999999999</v>
      </c>
      <c r="D25" s="75">
        <v>206838.95</v>
      </c>
      <c r="E25" s="75">
        <v>96113.64</v>
      </c>
      <c r="F25" s="75">
        <v>96113.64</v>
      </c>
      <c r="G25" s="75">
        <f t="shared" si="4"/>
        <v>110725.31000000001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66632.37</v>
      </c>
      <c r="C27" s="75">
        <v>239116.86000000002</v>
      </c>
      <c r="D27" s="75">
        <v>305749.23</v>
      </c>
      <c r="E27" s="75">
        <v>210275.08</v>
      </c>
      <c r="F27" s="75">
        <v>203001.87999999998</v>
      </c>
      <c r="G27" s="75">
        <f t="shared" si="4"/>
        <v>95474.15</v>
      </c>
    </row>
    <row r="28" spans="1:7" x14ac:dyDescent="0.25">
      <c r="A28" s="84" t="s">
        <v>323</v>
      </c>
      <c r="B28" s="83">
        <f t="shared" ref="B28:G28" si="5">SUM(B29:B37)</f>
        <v>8697291</v>
      </c>
      <c r="C28" s="83">
        <f t="shared" si="5"/>
        <v>11211959.34</v>
      </c>
      <c r="D28" s="83">
        <f t="shared" si="5"/>
        <v>19909250.34</v>
      </c>
      <c r="E28" s="83">
        <f t="shared" si="5"/>
        <v>12561474.089999998</v>
      </c>
      <c r="F28" s="83">
        <f t="shared" si="5"/>
        <v>12468979.089999998</v>
      </c>
      <c r="G28" s="83">
        <f t="shared" si="5"/>
        <v>7347776.2499999991</v>
      </c>
    </row>
    <row r="29" spans="1:7" x14ac:dyDescent="0.25">
      <c r="A29" s="85" t="s">
        <v>324</v>
      </c>
      <c r="B29" s="75">
        <v>364462.8</v>
      </c>
      <c r="C29" s="75">
        <v>33633.300000000003</v>
      </c>
      <c r="D29" s="75">
        <v>398096.1</v>
      </c>
      <c r="E29" s="75">
        <v>261545.16</v>
      </c>
      <c r="F29" s="75">
        <v>261545.16</v>
      </c>
      <c r="G29" s="75">
        <f>D29-E29</f>
        <v>136550.93999999997</v>
      </c>
    </row>
    <row r="30" spans="1:7" x14ac:dyDescent="0.25">
      <c r="A30" s="85" t="s">
        <v>325</v>
      </c>
      <c r="B30" s="75">
        <v>650763.19999999995</v>
      </c>
      <c r="C30" s="75">
        <v>0</v>
      </c>
      <c r="D30" s="75">
        <v>650763.19999999995</v>
      </c>
      <c r="E30" s="75">
        <v>258387.29</v>
      </c>
      <c r="F30" s="75">
        <v>258387.29</v>
      </c>
      <c r="G30" s="75">
        <f t="shared" ref="G30:G37" si="6">D30-E30</f>
        <v>392375.90999999992</v>
      </c>
    </row>
    <row r="31" spans="1:7" x14ac:dyDescent="0.25">
      <c r="A31" s="85" t="s">
        <v>326</v>
      </c>
      <c r="B31" s="75">
        <v>2953016.6500000004</v>
      </c>
      <c r="C31" s="75">
        <v>1252261.9300000002</v>
      </c>
      <c r="D31" s="75">
        <v>4205278.58</v>
      </c>
      <c r="E31" s="75">
        <v>2302672.98</v>
      </c>
      <c r="F31" s="75">
        <v>2293392.98</v>
      </c>
      <c r="G31" s="75">
        <f t="shared" si="6"/>
        <v>1902605.6</v>
      </c>
    </row>
    <row r="32" spans="1:7" x14ac:dyDescent="0.25">
      <c r="A32" s="85" t="s">
        <v>327</v>
      </c>
      <c r="B32" s="75">
        <v>325577.28999999998</v>
      </c>
      <c r="C32" s="75">
        <v>183.29</v>
      </c>
      <c r="D32" s="75">
        <v>325760.57999999996</v>
      </c>
      <c r="E32" s="75">
        <v>119925.9</v>
      </c>
      <c r="F32" s="75">
        <v>119925.9</v>
      </c>
      <c r="G32" s="75">
        <f t="shared" si="6"/>
        <v>205834.67999999996</v>
      </c>
    </row>
    <row r="33" spans="1:7" ht="14.45" customHeight="1" x14ac:dyDescent="0.25">
      <c r="A33" s="85" t="s">
        <v>328</v>
      </c>
      <c r="B33" s="75">
        <v>521679.91</v>
      </c>
      <c r="C33" s="75">
        <v>100766.37</v>
      </c>
      <c r="D33" s="75">
        <v>622446.28</v>
      </c>
      <c r="E33" s="75">
        <v>368730.32</v>
      </c>
      <c r="F33" s="75">
        <v>363800.32000000001</v>
      </c>
      <c r="G33" s="75">
        <f t="shared" si="6"/>
        <v>253715.96000000002</v>
      </c>
    </row>
    <row r="34" spans="1:7" ht="14.45" customHeight="1" x14ac:dyDescent="0.25">
      <c r="A34" s="85" t="s">
        <v>329</v>
      </c>
      <c r="B34" s="75">
        <v>271313.09999999998</v>
      </c>
      <c r="C34" s="75">
        <v>-103516</v>
      </c>
      <c r="D34" s="75">
        <v>167797.09999999998</v>
      </c>
      <c r="E34" s="75">
        <v>74722.78</v>
      </c>
      <c r="F34" s="75">
        <v>74722.78</v>
      </c>
      <c r="G34" s="75">
        <f t="shared" si="6"/>
        <v>93074.319999999978</v>
      </c>
    </row>
    <row r="35" spans="1:7" ht="14.45" customHeight="1" x14ac:dyDescent="0.25">
      <c r="A35" s="85" t="s">
        <v>330</v>
      </c>
      <c r="B35" s="75">
        <v>187557.03</v>
      </c>
      <c r="C35" s="75">
        <v>20696.25</v>
      </c>
      <c r="D35" s="75">
        <v>208253.28</v>
      </c>
      <c r="E35" s="75">
        <v>84329.12</v>
      </c>
      <c r="F35" s="75">
        <v>84329.12</v>
      </c>
      <c r="G35" s="75">
        <f t="shared" si="6"/>
        <v>123924.16</v>
      </c>
    </row>
    <row r="36" spans="1:7" ht="14.45" customHeight="1" x14ac:dyDescent="0.25">
      <c r="A36" s="85" t="s">
        <v>331</v>
      </c>
      <c r="B36" s="75">
        <v>2570742.2800000003</v>
      </c>
      <c r="C36" s="75">
        <v>9865521.9399999995</v>
      </c>
      <c r="D36" s="75">
        <v>12436264.219999999</v>
      </c>
      <c r="E36" s="75">
        <v>8535433.1699999999</v>
      </c>
      <c r="F36" s="75">
        <v>8510993.1699999999</v>
      </c>
      <c r="G36" s="75">
        <f t="shared" si="6"/>
        <v>3900831.0499999989</v>
      </c>
    </row>
    <row r="37" spans="1:7" ht="14.45" customHeight="1" x14ac:dyDescent="0.25">
      <c r="A37" s="85" t="s">
        <v>332</v>
      </c>
      <c r="B37" s="75">
        <v>852178.74</v>
      </c>
      <c r="C37" s="75">
        <v>42412.26</v>
      </c>
      <c r="D37" s="75">
        <v>894591</v>
      </c>
      <c r="E37" s="75">
        <v>555727.37</v>
      </c>
      <c r="F37" s="75">
        <v>501882.37</v>
      </c>
      <c r="G37" s="75">
        <f t="shared" si="6"/>
        <v>338863.63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2100000</v>
      </c>
      <c r="D38" s="83">
        <f t="shared" si="7"/>
        <v>2100000</v>
      </c>
      <c r="E38" s="83">
        <f t="shared" si="7"/>
        <v>1166250</v>
      </c>
      <c r="F38" s="83">
        <f t="shared" si="7"/>
        <v>1166250</v>
      </c>
      <c r="G38" s="83">
        <f t="shared" si="7"/>
        <v>933750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2100000</v>
      </c>
      <c r="D42" s="75">
        <v>2100000</v>
      </c>
      <c r="E42" s="75">
        <v>1166250</v>
      </c>
      <c r="F42" s="75">
        <v>1166250</v>
      </c>
      <c r="G42" s="75">
        <f t="shared" si="8"/>
        <v>933750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161459.08000000002</v>
      </c>
      <c r="D48" s="83">
        <f t="shared" si="9"/>
        <v>161459.08000000002</v>
      </c>
      <c r="E48" s="83">
        <f t="shared" si="9"/>
        <v>108204.8</v>
      </c>
      <c r="F48" s="83">
        <f t="shared" si="9"/>
        <v>108204.8</v>
      </c>
      <c r="G48" s="83">
        <f t="shared" si="9"/>
        <v>53254.28</v>
      </c>
    </row>
    <row r="49" spans="1:7" x14ac:dyDescent="0.25">
      <c r="A49" s="85" t="s">
        <v>344</v>
      </c>
      <c r="B49" s="75">
        <v>0</v>
      </c>
      <c r="C49" s="75">
        <v>108204.8</v>
      </c>
      <c r="D49" s="75">
        <v>108204.8</v>
      </c>
      <c r="E49" s="75">
        <v>108204.8</v>
      </c>
      <c r="F49" s="75">
        <v>108204.8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75">
        <v>53254.28</v>
      </c>
      <c r="D50" s="75">
        <v>53254.28</v>
      </c>
      <c r="E50" s="75">
        <v>0</v>
      </c>
      <c r="F50" s="75">
        <v>0</v>
      </c>
      <c r="G50" s="75">
        <f t="shared" ref="G50:G57" si="10">D50-E50</f>
        <v>53254.28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46642555.998400003</v>
      </c>
      <c r="C159" s="90">
        <f t="shared" si="37"/>
        <v>14150956.939999999</v>
      </c>
      <c r="D159" s="90">
        <f t="shared" si="37"/>
        <v>60793512.9384</v>
      </c>
      <c r="E159" s="90">
        <f t="shared" si="37"/>
        <v>37777862.279999994</v>
      </c>
      <c r="F159" s="90">
        <f t="shared" si="37"/>
        <v>37485508.329999998</v>
      </c>
      <c r="G159" s="90">
        <f t="shared" si="37"/>
        <v>23015650.658399999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3" spans="2:7" x14ac:dyDescent="0.25">
      <c r="B163" s="161"/>
      <c r="C163" s="161"/>
      <c r="D163" s="161"/>
      <c r="E163" s="161"/>
      <c r="F163" s="161"/>
      <c r="G163" s="161"/>
    </row>
    <row r="164" spans="2:7" x14ac:dyDescent="0.25">
      <c r="B164" s="161"/>
      <c r="C164" s="161"/>
      <c r="D164" s="161"/>
      <c r="E164" s="161"/>
      <c r="F164" s="161"/>
      <c r="G164" s="161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H35"/>
  <sheetViews>
    <sheetView showGridLines="0" topLeftCell="A47" zoomScale="75" zoomScaleNormal="75" workbookViewId="0">
      <selection activeCell="L47" sqref="L4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2" t="s">
        <v>380</v>
      </c>
      <c r="B1" s="173"/>
      <c r="C1" s="173"/>
      <c r="D1" s="173"/>
      <c r="E1" s="173"/>
      <c r="F1" s="173"/>
      <c r="G1" s="174"/>
    </row>
    <row r="2" spans="1:7" ht="15" customHeight="1" x14ac:dyDescent="0.25">
      <c r="A2" s="110" t="str">
        <f>'Formato 1'!A2</f>
        <v>INSTITUTO MUNICIPAL DE LA JUVENTUD DE LEON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7" t="s">
        <v>4</v>
      </c>
      <c r="B7" s="169" t="s">
        <v>298</v>
      </c>
      <c r="C7" s="169"/>
      <c r="D7" s="169"/>
      <c r="E7" s="169"/>
      <c r="F7" s="169"/>
      <c r="G7" s="171" t="s">
        <v>299</v>
      </c>
    </row>
    <row r="8" spans="1:7" ht="30" x14ac:dyDescent="0.25">
      <c r="A8" s="16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0"/>
    </row>
    <row r="9" spans="1:7" ht="15.75" customHeight="1" x14ac:dyDescent="0.25">
      <c r="A9" s="26" t="s">
        <v>382</v>
      </c>
      <c r="B9" s="30">
        <f>SUM(B10:B17)</f>
        <v>46642555.998400003</v>
      </c>
      <c r="C9" s="30">
        <f t="shared" ref="C9:G9" si="0">SUM(C10:C17)</f>
        <v>14150956.939999999</v>
      </c>
      <c r="D9" s="30">
        <f t="shared" si="0"/>
        <v>60793512.9384</v>
      </c>
      <c r="E9" s="30">
        <f t="shared" si="0"/>
        <v>37777862.279999994</v>
      </c>
      <c r="F9" s="30">
        <f t="shared" si="0"/>
        <v>37485508.329999991</v>
      </c>
      <c r="G9" s="30">
        <f t="shared" si="0"/>
        <v>23015650.658400007</v>
      </c>
    </row>
    <row r="10" spans="1:7" x14ac:dyDescent="0.25">
      <c r="A10" s="63" t="s">
        <v>383</v>
      </c>
      <c r="B10" s="75">
        <v>46642555.998400003</v>
      </c>
      <c r="C10" s="75">
        <v>14150956.939999999</v>
      </c>
      <c r="D10" s="75">
        <v>60793512.9384</v>
      </c>
      <c r="E10" s="75">
        <v>37777862.279999994</v>
      </c>
      <c r="F10" s="75">
        <v>37485508.329999991</v>
      </c>
      <c r="G10" s="75">
        <f>+D10-E10</f>
        <v>23015650.658400007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46642555.998400003</v>
      </c>
      <c r="C29" s="4">
        <f t="shared" ref="C29:G29" si="2">SUM(C19,C9)</f>
        <v>14150956.939999999</v>
      </c>
      <c r="D29" s="4">
        <f t="shared" si="2"/>
        <v>60793512.9384</v>
      </c>
      <c r="E29" s="4">
        <f t="shared" si="2"/>
        <v>37777862.279999994</v>
      </c>
      <c r="F29" s="4">
        <f t="shared" si="2"/>
        <v>37485508.329999991</v>
      </c>
      <c r="G29" s="4">
        <f t="shared" si="2"/>
        <v>23015650.658400007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4" spans="2:8" x14ac:dyDescent="0.25">
      <c r="B34" s="161"/>
      <c r="C34" s="161"/>
      <c r="D34" s="161"/>
      <c r="E34" s="161"/>
      <c r="F34" s="161"/>
      <c r="G34" s="161"/>
    </row>
    <row r="35" spans="2:8" x14ac:dyDescent="0.25">
      <c r="B35" s="161"/>
      <c r="C35" s="161"/>
      <c r="D35" s="161"/>
      <c r="E35" s="161"/>
      <c r="F35" s="161"/>
      <c r="G35" s="161"/>
      <c r="H35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BE57CED5-216B-47A4-A268-A4C29B05F413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3"/>
  <sheetViews>
    <sheetView showGridLines="0" tabSelected="1" topLeftCell="A76" zoomScale="75" zoomScaleNormal="75" workbookViewId="0">
      <selection activeCell="B81" sqref="B81:H8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8" t="s">
        <v>392</v>
      </c>
      <c r="B1" s="179"/>
      <c r="C1" s="179"/>
      <c r="D1" s="179"/>
      <c r="E1" s="179"/>
      <c r="F1" s="179"/>
      <c r="G1" s="179"/>
    </row>
    <row r="2" spans="1:7" x14ac:dyDescent="0.25">
      <c r="A2" s="110" t="str">
        <f>'Formato 1'!A2</f>
        <v>INSTITUTO MUNICIPAL DE LA JUVENTUD DE LEON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7" t="s">
        <v>4</v>
      </c>
      <c r="B7" s="175" t="s">
        <v>298</v>
      </c>
      <c r="C7" s="176"/>
      <c r="D7" s="176"/>
      <c r="E7" s="176"/>
      <c r="F7" s="177"/>
      <c r="G7" s="171" t="s">
        <v>395</v>
      </c>
    </row>
    <row r="8" spans="1:7" ht="30" x14ac:dyDescent="0.25">
      <c r="A8" s="16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0"/>
    </row>
    <row r="9" spans="1:7" ht="16.5" customHeight="1" x14ac:dyDescent="0.25">
      <c r="A9" s="26" t="s">
        <v>397</v>
      </c>
      <c r="B9" s="30">
        <f>SUM(B10,B19,B27,B37)</f>
        <v>46642555.998400003</v>
      </c>
      <c r="C9" s="30">
        <f t="shared" ref="C9:G9" si="0">SUM(C10,C19,C27,C37)</f>
        <v>14150956.939999999</v>
      </c>
      <c r="D9" s="30">
        <f t="shared" si="0"/>
        <v>60793512.9384</v>
      </c>
      <c r="E9" s="30">
        <f t="shared" si="0"/>
        <v>37777862.279999994</v>
      </c>
      <c r="F9" s="30">
        <f t="shared" si="0"/>
        <v>37485508.329999991</v>
      </c>
      <c r="G9" s="30">
        <f t="shared" si="0"/>
        <v>23015650.658400007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46642555.998400003</v>
      </c>
      <c r="C19" s="47">
        <f t="shared" ref="C19:F19" si="2">SUM(C20:C26)</f>
        <v>14150956.939999999</v>
      </c>
      <c r="D19" s="47">
        <f t="shared" si="2"/>
        <v>60793512.9384</v>
      </c>
      <c r="E19" s="47">
        <f t="shared" si="2"/>
        <v>37777862.279999994</v>
      </c>
      <c r="F19" s="47">
        <f t="shared" si="2"/>
        <v>37485508.329999991</v>
      </c>
      <c r="G19" s="47">
        <f>SUM(G20:G26)</f>
        <v>23015650.658400007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46642555.998400003</v>
      </c>
      <c r="C26" s="47">
        <v>14150956.939999999</v>
      </c>
      <c r="D26" s="47">
        <v>60793512.9384</v>
      </c>
      <c r="E26" s="47">
        <v>37777862.279999994</v>
      </c>
      <c r="F26" s="47">
        <v>37485508.329999991</v>
      </c>
      <c r="G26" s="47">
        <f>+D26-E26</f>
        <v>23015650.658400007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46642555.998400003</v>
      </c>
      <c r="C77" s="4">
        <f t="shared" ref="C77:G77" si="10">C43+C9</f>
        <v>14150956.939999999</v>
      </c>
      <c r="D77" s="4">
        <f t="shared" si="10"/>
        <v>60793512.9384</v>
      </c>
      <c r="E77" s="4">
        <f t="shared" si="10"/>
        <v>37777862.279999994</v>
      </c>
      <c r="F77" s="4">
        <f t="shared" si="10"/>
        <v>37485508.329999991</v>
      </c>
      <c r="G77" s="4">
        <f t="shared" si="10"/>
        <v>23015650.658400007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1" spans="2:7" x14ac:dyDescent="0.25">
      <c r="B81" s="161"/>
      <c r="C81" s="161"/>
      <c r="D81" s="161"/>
      <c r="E81" s="161"/>
      <c r="F81" s="161"/>
      <c r="G81" s="161"/>
    </row>
    <row r="83" spans="2:7" x14ac:dyDescent="0.25">
      <c r="B83" s="161"/>
      <c r="C83" s="161"/>
      <c r="D83" s="161"/>
      <c r="E83" s="161"/>
      <c r="F83" s="161"/>
      <c r="G83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F802B828-EF96-41F0-BF16-1E47637E40B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2" t="s">
        <v>431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INSTITUTO MUNICIPAL DE LA JUVENTUD DE LEON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7" t="s">
        <v>433</v>
      </c>
      <c r="B7" s="170" t="s">
        <v>298</v>
      </c>
      <c r="C7" s="170"/>
      <c r="D7" s="170"/>
      <c r="E7" s="170"/>
      <c r="F7" s="170"/>
      <c r="G7" s="170" t="s">
        <v>299</v>
      </c>
    </row>
    <row r="8" spans="1:7" ht="30" x14ac:dyDescent="0.25">
      <c r="A8" s="16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0"/>
    </row>
    <row r="9" spans="1:7" ht="15.75" customHeight="1" x14ac:dyDescent="0.25">
      <c r="A9" s="26" t="s">
        <v>434</v>
      </c>
      <c r="B9" s="119">
        <f>SUM(B10,B11,B12,B15,B16,B19)</f>
        <v>35050519</v>
      </c>
      <c r="C9" s="119">
        <f t="shared" ref="C9:G9" si="0">SUM(C10,C11,C12,C15,C16,C19)</f>
        <v>447229.99999999994</v>
      </c>
      <c r="D9" s="119">
        <f t="shared" si="0"/>
        <v>35497749</v>
      </c>
      <c r="E9" s="119">
        <f t="shared" si="0"/>
        <v>21942492.960000001</v>
      </c>
      <c r="F9" s="119">
        <f t="shared" si="0"/>
        <v>21749927.210000001</v>
      </c>
      <c r="G9" s="119">
        <f t="shared" si="0"/>
        <v>13555256.039999999</v>
      </c>
    </row>
    <row r="10" spans="1:7" x14ac:dyDescent="0.25">
      <c r="A10" s="58" t="s">
        <v>435</v>
      </c>
      <c r="B10" s="75">
        <v>35050519</v>
      </c>
      <c r="C10" s="75">
        <v>447229.99999999994</v>
      </c>
      <c r="D10" s="75">
        <v>35497749</v>
      </c>
      <c r="E10" s="75">
        <v>21942492.960000001</v>
      </c>
      <c r="F10" s="75">
        <v>21749927.210000001</v>
      </c>
      <c r="G10" s="76">
        <f>D10-E10</f>
        <v>13555256.039999999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35050519</v>
      </c>
      <c r="C33" s="119">
        <f t="shared" ref="C33:G33" si="8">C21+C9</f>
        <v>447229.99999999994</v>
      </c>
      <c r="D33" s="119">
        <f t="shared" si="8"/>
        <v>35497749</v>
      </c>
      <c r="E33" s="119">
        <f t="shared" si="8"/>
        <v>21942492.960000001</v>
      </c>
      <c r="F33" s="119">
        <f t="shared" si="8"/>
        <v>21749927.210000001</v>
      </c>
      <c r="G33" s="119">
        <f t="shared" si="8"/>
        <v>13555256.039999999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B36" s="161"/>
      <c r="C36" s="161"/>
      <c r="D36" s="161"/>
      <c r="E36" s="161"/>
      <c r="F36" s="161"/>
      <c r="G36" s="161"/>
    </row>
    <row r="38" spans="1:7" x14ac:dyDescent="0.25">
      <c r="B38" s="161"/>
      <c r="C38" s="161"/>
      <c r="D38" s="161"/>
      <c r="E38" s="161"/>
      <c r="F38" s="161"/>
      <c r="G38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A6545F23-29CE-48FC-9702-9B55CEF6B63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cp:lastPrinted>2024-03-20T14:35:03Z</cp:lastPrinted>
  <dcterms:created xsi:type="dcterms:W3CDTF">2023-03-16T22:14:51Z</dcterms:created>
  <dcterms:modified xsi:type="dcterms:W3CDTF">2024-10-22T18:18:00Z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