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48DDDF79-31FF-42C1-A3F9-2C2BB704BB48}" xr6:coauthVersionLast="36" xr6:coauthVersionMax="47" xr10:uidLastSave="{00000000-0000-0000-0000-000000000000}"/>
  <bookViews>
    <workbookView xWindow="-105" yWindow="-105" windowWidth="23250" windowHeight="1245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  <c r="G10" i="8"/>
  <c r="G26" i="9"/>
  <c r="G19" i="9"/>
  <c r="C23" i="5"/>
  <c r="C21" i="5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0" i="20"/>
  <c r="D30" i="20"/>
  <c r="E28" i="22"/>
  <c r="E30" i="20"/>
  <c r="F30" i="20"/>
  <c r="G28" i="22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C9" i="7" l="1"/>
  <c r="E79" i="2"/>
  <c r="E81" i="2"/>
  <c r="F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<sst xmlns="http://schemas.openxmlformats.org/spreadsheetml/2006/main" count="1039" uniqueCount="605">
  <si>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</si>
  <si>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</si>
  <si>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</si>
  <si>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</si>
  <si>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</si>
  <si>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</si>
  <si>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</si>
  <si>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</si>
  <si>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</si>
  <si>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</si>
  <si>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</si>
  <si>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</si>
  <si>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</si>
  <si>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</si>
  <si>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</si>
  <si>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</si>
  <si>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</si>
  <si>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</si>
  <si>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</si>
  <si>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</si>
  <si>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</si>
  <si>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</si>
  <si>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</si>
  <si>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</si>
  <si>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</si>
  <si>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</si>
  <si>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</si>
  <si>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</si>
  <si>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</si>
  <si>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</si>
  <si>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</si>
  <si>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</si>
  <si>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</si>
  <si>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</si>
  <si>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</si>
  <si>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</si>
  <si>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</si>
  <si>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</si>
  <si>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</si>
  <si>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</si>
  <si>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</si>
  <si>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</si>
  <si>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</si>
  <si>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</si>
  <si>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</si>
  <si>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</si>
  <si>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</si>
  <si>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</si>
  <si>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</si>
  <si>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</si>
  <si>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</si>
  <si>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</si>
  <si>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</si>
  <si>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</si>
  <si>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</si>
  <si>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</si>
  <si>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</si>
  <si>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</si>
  <si>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</si>
  <si>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</si>
  <si>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</si>
  <si>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</si>
  <si>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</si>
  <si>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</si>
  <si>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</si>
  <si>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</si>
  <si>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</si>
  <si>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</si>
  <si>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</si>
  <si>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</si>
  <si>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</si>
  <si>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</si>
  <si>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</si>
  <si>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</si>
  <si>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</si>
  <si>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</si>
  <si>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</si>
  <si>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</si>
  <si>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</si>
  <si>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</si>
  <si>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</si>
  <si>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</si>
  <si>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</si>
  <si>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</si>
  <si>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</si>
  <si>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</si>
  <si>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</si>
  <si>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</si>
  <si>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</si>
  <si>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</si>
  <si>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</si>
  <si>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</si>
  <si>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</si>
  <si>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</si>
  <si>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</si>
  <si>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</si>
  <si>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</si>
  <si>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</si>
  <si>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</si>
  <si>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</si>
  <si>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</si>
  <si>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</si>
  <si>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</si>
  <si>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</si>
  <si>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</si>
  <si>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</si>
  <si>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</si>
  <si>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</si>
  <si>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</si>
  <si>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</si>
  <si>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</si>
  <si>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</si>
  <si>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</si>
  <si>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</si>
  <si>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</si>
  <si>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</si>
  <si>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</si>
  <si>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</si>
  <si>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</si>
  <si>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</si>
  <si>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</si>
  <si>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</si>
  <si>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</si>
  <si>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</si>
  <si>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</si>
  <si>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</si>
  <si>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</si>
  <si>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</si>
  <si>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</si>
  <si>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</si>
  <si>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</si>
  <si>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</si>
  <si>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</si>
  <si>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</si>
  <si>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</si>
  <si>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</si>
  <si>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</si>
  <si>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</si>
  <si>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</si>
  <si>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</si>
  <si>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</si>
  <si>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</si>
  <si>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</si>
  <si>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</si>
  <si>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</si>
  <si>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</si>
  <si>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</si>
  <si>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</si>
  <si>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</si>
  <si>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</si>
  <si>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</si>
  <si>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</si>
  <si>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</si>
  <si>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</si>
  <si>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</si>
  <si>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</si>
  <si>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</si>
  <si>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</si>
  <si>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</si>
  <si>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</si>
  <si>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</si>
  <si>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</si>
  <si>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</si>
  <si>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</si>
  <si>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</si>
  <si>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</si>
  <si>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</si>
  <si>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</si>
  <si>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</si>
  <si>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</si>
  <si>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</si>
  <si>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</si>
  <si>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</si>
  <si>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</si>
  <si>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</si>
  <si>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</si>
  <si>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</si>
  <si>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</si>
  <si>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</si>
  <si>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</si>
  <si>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</si>
  <si>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</si>
  <si>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</si>
  <si>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</si>
  <si>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</si>
  <si>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</si>
  <si>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</si>
  <si>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</si>
  <si>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</si>
  <si>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</si>
  <si>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</si>
  <si>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</si>
  <si>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</si>
  <si>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</si>
  <si>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</si>
  <si>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</si>
  <si>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</si>
  <si>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</si>
  <si>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</si>
  <si>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</si>
  <si>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</si>
  <si>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</si>
  <si>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</si>
  <si>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</si>
  <si>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</si>
  <si>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</si>
  <si>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</si>
  <si>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</si>
  <si>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</si>
  <si>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</si>
  <si>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</si>
  <si>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</si>
  <si>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</si>
  <si>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</si>
  <si>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</si>
  <si>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</si>
  <si>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</si>
  <si>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</si>
  <si>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</si>
  <si>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</si>
  <si>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</si>
  <si>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</si>
  <si>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</si>
  <si>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</si>
  <si>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</si>
  <si>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</si>
  <si>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</si>
  <si>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</si>
  <si>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</si>
  <si>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</si>
  <si>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</si>
  <si>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</si>
  <si>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</si>
  <si>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</si>
  <si>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</si>
  <si>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</si>
  <si>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</si>
  <si>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</si>
  <si>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</si>
  <si>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</si>
  <si>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</si>
  <si>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</si>
  <si>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</si>
  <si>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</si>
  <si>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</si>
  <si>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</si>
  <si>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</si>
  <si>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</si>
  <si>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</si>
  <si>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</si>
  <si>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</si>
  <si>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</si>
  <si>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</si>
  <si>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</si>
  <si>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</si>
  <si>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</si>
  <si>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</si>
  <si>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</si>
  <si>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</si>
  <si>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</si>
  <si>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</si>
  <si>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</si>
  <si>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</si>
  <si>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</si>
  <si>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</si>
  <si>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</si>
  <si>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</si>
  <si>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</si>
  <si>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</si>
  <si>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</si>
  <si>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</si>
  <si>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</si>
  <si>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</si>
  <si>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</si>
  <si>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</si>
  <si>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</si>
  <si>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</si>
  <si>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</si>
  <si>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</si>
  <si>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</si>
  <si>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</si>
  <si>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</si>
  <si>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</si>
  <si>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</si>
  <si>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</si>
  <si>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</si>
  <si>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</si>
  <si>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</si>
  <si>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</si>
  <si>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</si>
  <si>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</si>
  <si>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</si>
  <si>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</si>
  <si>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</si>
  <si>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</si>
  <si>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</si>
  <si>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</si>
  <si>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</si>
  <si>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</si>
  <si>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</si>
  <si>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</si>
  <si>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</si>
  <si>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</si>
  <si>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</si>
  <si>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</si>
  <si>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</si>
  <si>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</si>
  <si>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</si>
  <si>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</si>
  <si>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</si>
  <si>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</si>
  <si>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</si>
  <si>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</si>
  <si>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</si>
  <si>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</si>
  <si>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</si>
  <si>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</si>
  <si>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</si>
  <si>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</si>
  <si>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</si>
  <si>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</si>
  <si>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</si>
  <si>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</si>
  <si>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</si>
  <si>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</si>
  <si>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</si>
  <si>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</si>
  <si>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</si>
  <si>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</si>
  <si>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</si>
  <si>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</si>
  <si>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</si>
  <si>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</si>
  <si>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</si>
  <si>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</si>
  <si>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</si>
  <si>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</si>
  <si>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</si>
  <si>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</si>
  <si>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</si>
  <si>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</si>
  <si>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</si>
  <si>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</si>
  <si>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</si>
  <si>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</si>
  <si>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</si>
  <si>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</si>
  <si>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</si>
  <si>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</si>
  <si>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</si>
  <si>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</si>
  <si>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</si>
  <si>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</si>
  <si>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</si>
  <si>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</si>
  <si>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</si>
  <si>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</si>
  <si>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</si>
  <si>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</si>
  <si>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</si>
  <si>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</si>
  <si>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</si>
  <si>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</si>
  <si>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</si>
  <si>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</si>
  <si>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</si>
  <si>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</si>
  <si>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</si>
  <si>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</si>
  <si>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</si>
  <si>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</si>
  <si>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</si>
  <si>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</si>
  <si>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</si>
  <si>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</si>
  <si>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</si>
  <si>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</si>
  <si>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</si>
  <si>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</si>
  <si>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</si>
  <si>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</si>
  <si>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</si>
  <si>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</si>
  <si>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</si>
  <si>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</si>
  <si>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</si>
  <si>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</si>
  <si>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</si>
  <si>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</si>
  <si>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</si>
  <si>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</si>
  <si>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</si>
  <si>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</si>
  <si>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</si>
  <si>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</si>
  <si>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</si>
  <si>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</si>
  <si>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</si>
  <si>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</si>
  <si>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</si>
  <si>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</si>
  <si>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</si>
  <si>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</si>
  <si>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</si>
  <si>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</si>
  <si>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</si>
  <si>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</si>
  <si>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</si>
  <si>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</si>
  <si>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</si>
  <si>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</si>
  <si>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</si>
  <si>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</si>
  <si>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</si>
  <si>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</si>
  <si>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</si>
  <si>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</si>
  <si>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</si>
  <si>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</si>
  <si>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</si>
  <si>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</si>
  <si>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</si>
  <si>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</si>
  <si>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</si>
  <si>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</si>
  <si>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</si>
  <si>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</si>
  <si>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</si>
  <si>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</si>
  <si>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</si>
  <si>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</si>
  <si>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</si>
  <si>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</si>
  <si>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</si>
  <si>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</si>
  <si>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</si>
  <si>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</si>
  <si>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</si>
  <si>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</si>
  <si>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</si>
  <si>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</si>
  <si>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</si>
  <si>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</si>
  <si>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</si>
  <si>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</si>
  <si>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</si>
  <si>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</si>
  <si>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</si>
  <si>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</si>
  <si>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</si>
  <si>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</si>
  <si>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</si>
  <si>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</si>
  <si>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</si>
  <si>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</si>
  <si>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</si>
  <si>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</si>
  <si>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</si>
  <si>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</si>
  <si>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</si>
  <si>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</si>
  <si>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</si>
  <si>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</si>
  <si>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</si>
  <si>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</si>
  <si>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</si>
  <si>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</si>
  <si>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</si>
  <si>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</si>
  <si>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</si>
  <si>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</si>
  <si>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</si>
  <si>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</si>
  <si>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</si>
  <si>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</si>
  <si>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</si>
  <si>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</si>
  <si>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</si>
  <si>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</si>
  <si>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</si>
  <si>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</si>
  <si>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</si>
  <si>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</si>
  <si>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</si>
  <si>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</si>
  <si>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</si>
  <si>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</si>
  <si>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</si>
  <si>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</si>
  <si>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</si>
  <si>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</si>
  <si>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</si>
  <si>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</si>
  <si>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</si>
  <si>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</si>
  <si>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</si>
  <si>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</si>
  <si>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</si>
  <si>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</si>
  <si>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</si>
  <si>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</si>
  <si>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</si>
  <si>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</si>
  <si>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</si>
  <si>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</si>
  <si>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</si>
  <si>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</si>
  <si>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</si>
  <si>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</si>
  <si>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</si>
  <si>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</si>
  <si>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</si>
  <si>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</si>
  <si>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</si>
  <si>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</si>
  <si>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</si>
  <si>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</si>
  <si>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</si>
  <si>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</si>
  <si>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</si>
  <si>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</si>
  <si>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</si>
  <si>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</si>
  <si>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</si>
  <si>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</si>
  <si>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</si>
  <si>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</si>
  <si>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</si>
  <si>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</si>
  <si>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</si>
  <si>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</si>
  <si>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</si>
  <si>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</si>
  <si>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</si>
  <si>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</si>
  <si>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</si>
  <si>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</si>
  <si>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</si>
  <si>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</si>
  <si>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</si>
  <si>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</si>
  <si>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</si>
  <si>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</si>
  <si>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</si>
  <si>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</si>
  <si>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</si>
  <si>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</si>
  <si>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</si>
  <si>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</si>
  <si>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</si>
  <si>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</si>
  <si>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</si>
  <si>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</si>
  <si>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</si>
  <si>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</si>
  <si>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</si>
  <si>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</si>
  <si>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</si>
  <si>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</si>
  <si>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</si>
  <si>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</si>
  <si>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</si>
  <si>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</si>
  <si>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</si>
  <si>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</si>
  <si>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</si>
  <si>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</si>
  <si>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</si>
  <si>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</si>
  <si>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</si>
  <si>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</si>
  <si>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</si>
  <si>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</si>
  <si>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</si>
  <si>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</si>
  <si>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</si>
  <si>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</si>
  <si>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</si>
  <si>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</si>
  <si>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</si>
  <si>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</si>
  <si>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</si>
  <si>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</si>
  <si>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</si>
  <si>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</si>
  <si>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</si>
  <si>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</si>
  <si>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</si>
  <si>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</si>
  <si>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</si>
  <si>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</si>
  <si>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</si>
  <si>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</si>
  <si>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</si>
  <si>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</si>
  <si>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</si>
  <si>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</si>
  <si>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LA JUVENTUD DE LEON GUANAJUATO (a)</t>
  </si>
  <si>
    <t>A. 5052 lnstituto Municipal de la Juventud de León Guanajuato</t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</si>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</sst>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2" applyAlignment="1" applyProtection="1">
      <alignment horizontal="left" vertical="top" indent="1"/>
      <protection locked="0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topLeftCell="A46" zoomScale="75" zoomScaleNormal="75" workbookViewId="0">
      <selection activeCell="A84" sqref="A8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597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592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589</v>
      </c>
      <c r="C6" s="1" t="s">
        <v>590</v>
      </c>
      <c r="D6" s="42" t="s">
        <v>4</v>
      </c>
      <c r="E6" s="41" t="s">
        <v>589</v>
      </c>
      <c r="F6" s="1" t="s">
        <v>590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10332161.300000001</v>
      </c>
      <c r="C9" s="47">
        <f>SUM(C10:C16)</f>
        <v>5031128.3099999996</v>
      </c>
      <c r="D9" s="46" t="s">
        <v>10</v>
      </c>
      <c r="E9" s="47">
        <f>SUM(E10:E18)</f>
        <v>878556.05</v>
      </c>
      <c r="F9" s="47">
        <f>SUM(F10:F18)</f>
        <v>1344589.1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15543.52</v>
      </c>
      <c r="F10" s="47">
        <v>734827.44</v>
      </c>
    </row>
    <row r="11" spans="1:6" x14ac:dyDescent="0.25">
      <c r="A11" s="48" t="s">
        <v>13</v>
      </c>
      <c r="B11" s="47">
        <v>10332161.300000001</v>
      </c>
      <c r="C11" s="47">
        <v>5031128.3099999996</v>
      </c>
      <c r="D11" s="48" t="s">
        <v>14</v>
      </c>
      <c r="E11" s="47">
        <v>82145.52</v>
      </c>
      <c r="F11" s="47">
        <v>88172.17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780867.01</v>
      </c>
      <c r="F16" s="47">
        <v>521589.49</v>
      </c>
    </row>
    <row r="17" spans="1:6" x14ac:dyDescent="0.25">
      <c r="A17" s="46" t="s">
        <v>25</v>
      </c>
      <c r="B17" s="47">
        <f>SUM(B18:B24)</f>
        <v>3676386.67</v>
      </c>
      <c r="C17" s="47">
        <f>SUM(C18:C24)</f>
        <v>7987.3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3675855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531.66999999999996</v>
      </c>
      <c r="C20" s="47">
        <v>7987.3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47792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47792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14008547.970000001</v>
      </c>
      <c r="C47" s="4">
        <f>C9+C17+C25+C31+C37+C38+C41</f>
        <v>5086907.6099999994</v>
      </c>
      <c r="D47" s="2" t="s">
        <v>84</v>
      </c>
      <c r="E47" s="4">
        <f>E9+E19+E23+E26+E27+E31+E38+E42</f>
        <v>878556.05</v>
      </c>
      <c r="F47" s="4">
        <f>F9+F19+F23+F26+F27+F31+F38+F42</f>
        <v>1344589.1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8379308.1500000004</v>
      </c>
      <c r="C53" s="47">
        <v>8379308.1500000004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2364857.71</v>
      </c>
      <c r="C54" s="47">
        <v>2364857.71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-8818554.7899999991</v>
      </c>
      <c r="C55" s="47">
        <v>-8503443.1899999995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878556.05</v>
      </c>
      <c r="F59" s="4">
        <f>F47+F57</f>
        <v>1344589.1</v>
      </c>
    </row>
    <row r="60" spans="1:6" x14ac:dyDescent="0.25">
      <c r="A60" s="3" t="s">
        <v>104</v>
      </c>
      <c r="B60" s="4">
        <f>SUM(B50:B58)</f>
        <v>1925611.0700000003</v>
      </c>
      <c r="C60" s="4">
        <f>SUM(C50:C58)</f>
        <v>2240722.67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15934159.040000001</v>
      </c>
      <c r="C62" s="4">
        <f>SUM(C47+C60)</f>
        <v>7327630.2799999993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15055602.99</v>
      </c>
      <c r="F68" s="47">
        <f>SUM(F69:F73)</f>
        <v>5983041.1800000006</v>
      </c>
    </row>
    <row r="69" spans="1:6" x14ac:dyDescent="0.25">
      <c r="A69" s="53"/>
      <c r="B69" s="45"/>
      <c r="C69" s="45"/>
      <c r="D69" s="46" t="s">
        <v>112</v>
      </c>
      <c r="E69" s="47">
        <v>11659431.27</v>
      </c>
      <c r="F69" s="47">
        <v>1460298.32</v>
      </c>
    </row>
    <row r="70" spans="1:6" x14ac:dyDescent="0.25">
      <c r="A70" s="53"/>
      <c r="B70" s="45"/>
      <c r="C70" s="45"/>
      <c r="D70" s="46" t="s">
        <v>113</v>
      </c>
      <c r="E70" s="47">
        <v>3339003.98</v>
      </c>
      <c r="F70" s="47">
        <v>4465575.12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57167.74</v>
      </c>
      <c r="F73" s="47">
        <v>57167.74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15055602.99</v>
      </c>
      <c r="F79" s="4">
        <f>F63+F68+F75</f>
        <v>5983041.1800000006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15934159.040000001</v>
      </c>
      <c r="F81" s="4">
        <f>F59+F79</f>
        <v>7327630.2800000012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A84" s="198" t="s">
        <v>604</v>
      </c>
      <c r="E84" s="160"/>
      <c r="F84" s="16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2 B32:C46 B47 B12:C18 B21:C25 B27:C30 B26 B56:C62 E12:F15 E17:F68 E71:F72 E74:F81 C19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9"/>
  <sheetViews>
    <sheetView showGridLines="0" topLeftCell="A36" zoomScale="75" zoomScaleNormal="75" workbookViewId="0">
      <selection activeCell="C39" sqref="C3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447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LA JUVENTUD DE LEON GUANAJUATO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448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46642555.99840001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46642555.99840001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46642555.99840001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s="198" t="s">
        <v>604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 C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2"/>
  <sheetViews>
    <sheetView showGridLines="0" topLeftCell="A29" zoomScale="75" zoomScaleNormal="75" workbookViewId="0">
      <selection activeCell="C32" sqref="C3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466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LA JUVENTUD DE LEON GUANAJUATO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467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46642555.998400003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35050519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2894745.9984000004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8697291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46642555.998400003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98" t="s">
        <v>604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 C8:G8 C9:G9 C10:G1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1"/>
  <sheetViews>
    <sheetView showGridLines="0" zoomScale="75" zoomScaleNormal="75" workbookViewId="0">
      <selection activeCell="C41" sqref="C4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482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LA JUVENTUD DE LEON GUANAJUATO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483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450</v>
      </c>
      <c r="B5" s="7" t="s">
        <v>603</v>
      </c>
      <c r="C5" s="33" t="s">
        <v>602</v>
      </c>
      <c r="D5" s="33" t="s">
        <v>601</v>
      </c>
      <c r="E5" s="33" t="s">
        <v>600</v>
      </c>
      <c r="F5" s="33" t="s">
        <v>599</v>
      </c>
      <c r="G5" s="33" t="s">
        <v>584</v>
      </c>
    </row>
    <row r="6" spans="1:7" ht="15.75" customHeight="1" x14ac:dyDescent="0.25">
      <c r="A6" s="26" t="s">
        <v>452</v>
      </c>
      <c r="B6" s="119">
        <f>SUM(B7:B18)</f>
        <v>39416288.539999999</v>
      </c>
      <c r="C6" s="119">
        <f t="shared" ref="C6:G6" si="0">SUM(C7:C18)</f>
        <v>38682635.420000002</v>
      </c>
      <c r="D6" s="119">
        <f t="shared" si="0"/>
        <v>44990432.439999998</v>
      </c>
      <c r="E6" s="119">
        <f t="shared" si="0"/>
        <v>48487802.07</v>
      </c>
      <c r="F6" s="119">
        <f t="shared" si="0"/>
        <v>52599376.199999996</v>
      </c>
      <c r="G6" s="119">
        <f t="shared" si="0"/>
        <v>20559344.809999999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23459.5</v>
      </c>
      <c r="C11" s="75">
        <v>16888</v>
      </c>
      <c r="D11" s="75">
        <v>0</v>
      </c>
      <c r="E11" s="75">
        <v>383830.89</v>
      </c>
      <c r="F11" s="75">
        <v>295140.3</v>
      </c>
      <c r="G11" s="75">
        <v>15772.88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2401.38</v>
      </c>
      <c r="F13" s="75">
        <v>0</v>
      </c>
      <c r="G13" s="75">
        <v>100000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39392829.039999999</v>
      </c>
      <c r="C16" s="75">
        <v>38665747.420000002</v>
      </c>
      <c r="D16" s="75">
        <v>44990432.439999998</v>
      </c>
      <c r="E16" s="75">
        <v>48101569.799999997</v>
      </c>
      <c r="F16" s="75">
        <v>52304235.899999999</v>
      </c>
      <c r="G16" s="75">
        <v>20443571.93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314956.7</v>
      </c>
      <c r="C27" s="119">
        <f t="shared" ref="C27:G27" si="2">SUM(C28)</f>
        <v>86090.51</v>
      </c>
      <c r="D27" s="119">
        <f t="shared" si="2"/>
        <v>249361.4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314956.7</v>
      </c>
      <c r="C28" s="76">
        <v>86090.51</v>
      </c>
      <c r="D28" s="76">
        <v>249361.4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39731245.240000002</v>
      </c>
      <c r="C30" s="119">
        <f t="shared" ref="C30:G30" si="3">C20+C6+C27</f>
        <v>38768725.93</v>
      </c>
      <c r="D30" s="119">
        <f t="shared" si="3"/>
        <v>45239793.839999996</v>
      </c>
      <c r="E30" s="119">
        <f t="shared" si="3"/>
        <v>48487802.07</v>
      </c>
      <c r="F30" s="119">
        <f t="shared" si="3"/>
        <v>52599376.199999996</v>
      </c>
      <c r="G30" s="119">
        <f t="shared" si="3"/>
        <v>20559344.809999999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587</v>
      </c>
    </row>
    <row r="39" spans="1:7" x14ac:dyDescent="0.25">
      <c r="A39" t="s">
        <v>588</v>
      </c>
    </row>
    <row r="41" spans="1:7" x14ac:dyDescent="0.25">
      <c r="A41" s="198" t="s">
        <v>604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4:G15 B13:D13 B17:G27 F13 B29:G30 E28:G28 D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4"/>
  <sheetViews>
    <sheetView showGridLines="0" topLeftCell="A32" zoomScale="75" zoomScaleNormal="75" workbookViewId="0">
      <selection activeCell="C34" sqref="C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LA JUVENTUD DE LEON GUANAJUATO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508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450</v>
      </c>
      <c r="B5" s="7" t="s">
        <v>603</v>
      </c>
      <c r="C5" s="33" t="s">
        <v>602</v>
      </c>
      <c r="D5" s="33" t="s">
        <v>601</v>
      </c>
      <c r="E5" s="33" t="s">
        <v>600</v>
      </c>
      <c r="F5" s="33" t="s">
        <v>599</v>
      </c>
      <c r="G5" s="33" t="s">
        <v>584</v>
      </c>
    </row>
    <row r="6" spans="1:7" ht="15.75" customHeight="1" x14ac:dyDescent="0.25">
      <c r="A6" s="26" t="s">
        <v>469</v>
      </c>
      <c r="B6" s="119">
        <f t="shared" ref="B6:G6" si="0">SUM(B7:B15)</f>
        <v>38236942.903763905</v>
      </c>
      <c r="C6" s="119">
        <f t="shared" si="0"/>
        <v>37919522.759999998</v>
      </c>
      <c r="D6" s="119">
        <f t="shared" si="0"/>
        <v>42410353.630000003</v>
      </c>
      <c r="E6" s="119">
        <f t="shared" si="0"/>
        <v>43446471.07</v>
      </c>
      <c r="F6" s="119">
        <f t="shared" si="0"/>
        <v>49966663.839999996</v>
      </c>
      <c r="G6" s="119">
        <f t="shared" si="0"/>
        <v>8584801.9399999976</v>
      </c>
    </row>
    <row r="7" spans="1:7" x14ac:dyDescent="0.25">
      <c r="A7" s="58" t="s">
        <v>581</v>
      </c>
      <c r="B7" s="75">
        <v>24086764.593763899</v>
      </c>
      <c r="C7" s="75">
        <v>26396833.829999998</v>
      </c>
      <c r="D7" s="75">
        <v>28075487.780000001</v>
      </c>
      <c r="E7" s="75">
        <v>28105235.09</v>
      </c>
      <c r="F7" s="75">
        <v>31040432.119999997</v>
      </c>
      <c r="G7" s="75">
        <v>5938896.1199999973</v>
      </c>
    </row>
    <row r="8" spans="1:7" ht="15.75" customHeight="1" x14ac:dyDescent="0.25">
      <c r="A8" s="58" t="s">
        <v>582</v>
      </c>
      <c r="B8" s="75">
        <v>1550111.51</v>
      </c>
      <c r="C8" s="75">
        <v>1381124.76</v>
      </c>
      <c r="D8" s="75">
        <v>1208783.7</v>
      </c>
      <c r="E8" s="75">
        <v>1980653.5799999998</v>
      </c>
      <c r="F8" s="75">
        <v>2470147.83</v>
      </c>
      <c r="G8" s="75">
        <v>939577.27000000014</v>
      </c>
    </row>
    <row r="9" spans="1:7" x14ac:dyDescent="0.25">
      <c r="A9" s="58" t="s">
        <v>472</v>
      </c>
      <c r="B9" s="75">
        <v>7923328.7699999996</v>
      </c>
      <c r="C9" s="75">
        <v>7002690.9399999995</v>
      </c>
      <c r="D9" s="75">
        <v>10963146.130000001</v>
      </c>
      <c r="E9" s="75">
        <v>12644618.83</v>
      </c>
      <c r="F9" s="75">
        <v>15092399.41</v>
      </c>
      <c r="G9" s="75">
        <v>1706328.55</v>
      </c>
    </row>
    <row r="10" spans="1:7" x14ac:dyDescent="0.25">
      <c r="A10" s="58" t="s">
        <v>473</v>
      </c>
      <c r="B10" s="75">
        <v>294000</v>
      </c>
      <c r="C10" s="75">
        <v>424050</v>
      </c>
      <c r="D10" s="75">
        <v>0</v>
      </c>
      <c r="E10" s="75">
        <v>0</v>
      </c>
      <c r="F10" s="75">
        <v>1043000</v>
      </c>
      <c r="G10" s="75">
        <v>0</v>
      </c>
    </row>
    <row r="11" spans="1:7" x14ac:dyDescent="0.25">
      <c r="A11" s="58" t="s">
        <v>583</v>
      </c>
      <c r="B11" s="75">
        <v>4382738.03</v>
      </c>
      <c r="C11" s="75">
        <v>2714823.2299999995</v>
      </c>
      <c r="D11" s="75">
        <v>2162936.02</v>
      </c>
      <c r="E11" s="75">
        <v>715963.57</v>
      </c>
      <c r="F11" s="75">
        <v>320684.48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38236942.903763905</v>
      </c>
      <c r="C28" s="119">
        <f t="shared" ref="C28:G28" si="2">C17+C6</f>
        <v>37919522.759999998</v>
      </c>
      <c r="D28" s="119">
        <f t="shared" si="2"/>
        <v>42410353.630000003</v>
      </c>
      <c r="E28" s="119">
        <f t="shared" si="2"/>
        <v>43446471.07</v>
      </c>
      <c r="F28" s="119">
        <f t="shared" si="2"/>
        <v>49966663.839999996</v>
      </c>
      <c r="G28" s="119">
        <f t="shared" si="2"/>
        <v>8584801.9399999976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585</v>
      </c>
    </row>
    <row r="32" spans="1:7" x14ac:dyDescent="0.25">
      <c r="A32" t="s">
        <v>586</v>
      </c>
    </row>
    <row r="34" spans="1:1" x14ac:dyDescent="0.25">
      <c r="A34" s="198" t="s">
        <v>604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G10 G11 D1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opLeftCell="A66" zoomScale="75" zoomScaleNormal="75" workbookViewId="0">
      <selection activeCell="C69" sqref="C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511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LA JUVENTUD DE LEON GUANAJUATO (a)</v>
      </c>
      <c r="B2" s="183"/>
      <c r="C2" s="183"/>
      <c r="D2" s="183"/>
      <c r="E2" s="183"/>
      <c r="F2" s="184"/>
    </row>
    <row r="3" spans="1:6" x14ac:dyDescent="0.25">
      <c r="A3" s="179" t="s">
        <v>512</v>
      </c>
      <c r="B3" s="180"/>
      <c r="C3" s="180"/>
      <c r="D3" s="180"/>
      <c r="E3" s="180"/>
      <c r="F3" s="181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s="198" t="s">
        <v>604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447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LA JUVENTUD DE LEON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5" t="s">
        <v>450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451</v>
      </c>
      <c r="C7" s="186"/>
      <c r="D7" s="186"/>
      <c r="E7" s="186"/>
      <c r="F7" s="186"/>
      <c r="G7" s="186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LA JUVENTUD DE LEON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9" t="s">
        <v>468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451</v>
      </c>
      <c r="C7" s="186"/>
      <c r="D7" s="186"/>
      <c r="E7" s="186"/>
      <c r="F7" s="186"/>
      <c r="G7" s="186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482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LA JUVENTUD DE LEON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450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505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LA JUVENTUD DE LEON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505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511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LA JUVENTUD DE LEON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7"/>
  <sheetViews>
    <sheetView showGridLines="0" topLeftCell="A28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591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1344589.1</v>
      </c>
      <c r="C18" s="108"/>
      <c r="D18" s="108"/>
      <c r="E18" s="108"/>
      <c r="F18" s="4">
        <v>878556.05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1344589.1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878556.05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7" spans="1:8" x14ac:dyDescent="0.25">
      <c r="A47" s="198" t="s">
        <v>604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3"/>
  <sheetViews>
    <sheetView showGridLines="0" zoomScale="75" zoomScaleNormal="75" workbookViewId="0">
      <selection activeCell="A23" sqref="A2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593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594</v>
      </c>
      <c r="J6" s="1" t="s">
        <v>595</v>
      </c>
      <c r="K6" s="1" t="s">
        <v>596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98" t="s">
        <v>604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7"/>
  <sheetViews>
    <sheetView showGridLines="0" topLeftCell="A74" zoomScale="75" zoomScaleNormal="75" workbookViewId="0">
      <selection activeCell="A77" sqref="A7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10" t="str">
        <f>'Formato 1'!A2</f>
        <v>INSTITUTO MUNICIPAL DE LA JUVENTUD DE LEON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46642555.99840001</v>
      </c>
      <c r="C8" s="14">
        <f>SUM(C9:C11)</f>
        <v>20559344.809999999</v>
      </c>
      <c r="D8" s="14">
        <f>SUM(D9:D11)</f>
        <v>16883489.809999999</v>
      </c>
    </row>
    <row r="9" spans="1:4" x14ac:dyDescent="0.25">
      <c r="A9" s="58" t="s">
        <v>189</v>
      </c>
      <c r="B9" s="94">
        <v>46642555.99840001</v>
      </c>
      <c r="C9" s="94">
        <v>20559344.809999999</v>
      </c>
      <c r="D9" s="94">
        <v>16883489.809999999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46642555.998400003</v>
      </c>
      <c r="C13" s="14">
        <f>C14+C15</f>
        <v>8584801.9399999976</v>
      </c>
      <c r="D13" s="14">
        <f>D14+D15</f>
        <v>8454253.9399999976</v>
      </c>
    </row>
    <row r="14" spans="1:4" x14ac:dyDescent="0.25">
      <c r="A14" s="58" t="s">
        <v>193</v>
      </c>
      <c r="B14" s="94">
        <v>46642555.998400003</v>
      </c>
      <c r="C14" s="94">
        <v>8584801.9399999976</v>
      </c>
      <c r="D14" s="94">
        <v>8454253.9399999976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7.4505805969238281E-9</v>
      </c>
      <c r="C21" s="14">
        <f>C8-C13+C17</f>
        <v>11974542.870000001</v>
      </c>
      <c r="D21" s="14">
        <f>D8-D13+D17</f>
        <v>8429235.870000001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7.4505805969238281E-9</v>
      </c>
      <c r="C23" s="14">
        <f>C21-C11</f>
        <v>11974542.870000001</v>
      </c>
      <c r="D23" s="14">
        <f>D21-D11</f>
        <v>8429235.870000001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7.4505805969238281E-9</v>
      </c>
      <c r="C25" s="14">
        <f>C23-C17</f>
        <v>11974542.870000001</v>
      </c>
      <c r="D25" s="14">
        <f>D23-D17</f>
        <v>8429235.870000001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7.4505805969238281E-9</v>
      </c>
      <c r="C33" s="4">
        <f>C25+C29</f>
        <v>11974542.870000001</v>
      </c>
      <c r="D33" s="4">
        <f>D25+D29</f>
        <v>8429235.870000001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46642555.99840001</v>
      </c>
      <c r="C48" s="96">
        <f>C9</f>
        <v>20559344.809999999</v>
      </c>
      <c r="D48" s="96">
        <f>D9</f>
        <v>16883489.809999999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46642555.998400003</v>
      </c>
      <c r="C53" s="47">
        <f>C14</f>
        <v>8584801.9399999976</v>
      </c>
      <c r="D53" s="47">
        <f>D14</f>
        <v>8454253.9399999976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7.4505805969238281E-9</v>
      </c>
      <c r="C57" s="4">
        <f>C48+C49-C53+C55</f>
        <v>11974542.870000001</v>
      </c>
      <c r="D57" s="4">
        <f>D48+D49-D53+D55</f>
        <v>8429235.870000001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7.4505805969238281E-9</v>
      </c>
      <c r="C59" s="4">
        <f>C57-C49</f>
        <v>11974542.870000001</v>
      </c>
      <c r="D59" s="4">
        <f>D57-D49</f>
        <v>8429235.870000001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s="198" t="s">
        <v>604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0 B24:D25 B21 D21 B22 D22 B23 D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8"/>
  <sheetViews>
    <sheetView showGridLines="0" topLeftCell="A75" zoomScale="75" zoomScaleNormal="75" workbookViewId="0">
      <selection activeCell="A78" sqref="A7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15772.88</v>
      </c>
      <c r="F13" s="47">
        <v>15772.88</v>
      </c>
      <c r="G13" s="47">
        <f t="shared" si="0"/>
        <v>15772.88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100000</v>
      </c>
      <c r="D15" s="47">
        <v>100000</v>
      </c>
      <c r="E15" s="47">
        <v>100000</v>
      </c>
      <c r="F15" s="47">
        <v>100000</v>
      </c>
      <c r="G15" s="47">
        <f t="shared" si="0"/>
        <v>100000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46642555.99840001</v>
      </c>
      <c r="C34" s="47">
        <v>8537716.8599999994</v>
      </c>
      <c r="D34" s="47">
        <v>55180272.85840001</v>
      </c>
      <c r="E34" s="47">
        <v>20443571.93</v>
      </c>
      <c r="F34" s="47">
        <v>16767716.93</v>
      </c>
      <c r="G34" s="47">
        <f t="shared" si="4"/>
        <v>-29874839.06840001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46642555.99840001</v>
      </c>
      <c r="C41" s="4">
        <f t="shared" si="7"/>
        <v>8637716.8599999994</v>
      </c>
      <c r="D41" s="4">
        <f t="shared" si="7"/>
        <v>55280272.85840001</v>
      </c>
      <c r="E41" s="4">
        <f t="shared" si="7"/>
        <v>20559344.809999999</v>
      </c>
      <c r="F41" s="4">
        <f t="shared" si="7"/>
        <v>16883489.809999999</v>
      </c>
      <c r="G41" s="4">
        <f t="shared" si="7"/>
        <v>-29759066.188400012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46642555.99840001</v>
      </c>
      <c r="C70" s="4">
        <f t="shared" si="16"/>
        <v>8637716.8599999994</v>
      </c>
      <c r="D70" s="4">
        <f t="shared" si="16"/>
        <v>55280272.85840001</v>
      </c>
      <c r="E70" s="4">
        <f t="shared" si="16"/>
        <v>20559344.809999999</v>
      </c>
      <c r="F70" s="4">
        <f t="shared" si="16"/>
        <v>16883489.809999999</v>
      </c>
      <c r="G70" s="4">
        <f t="shared" si="16"/>
        <v>-29759066.188400012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98" t="s">
        <v>604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topLeftCell="A159" zoomScale="75" zoomScaleNormal="75" workbookViewId="0">
      <selection activeCell="A162" sqref="A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LA JUVENTUD DE LEON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G9" si="0">SUM(B10,B18,B28,B38,B48,B58,B62,B71,B75)</f>
        <v>46642555.998400003</v>
      </c>
      <c r="C9" s="83">
        <f t="shared" si="0"/>
        <v>8637716.8600000013</v>
      </c>
      <c r="D9" s="83">
        <f t="shared" si="0"/>
        <v>55280272.858400002</v>
      </c>
      <c r="E9" s="83">
        <f t="shared" si="0"/>
        <v>8584801.9399999976</v>
      </c>
      <c r="F9" s="83">
        <f t="shared" si="0"/>
        <v>8454253.9399999976</v>
      </c>
      <c r="G9" s="83">
        <f t="shared" si="0"/>
        <v>46695470.918400005</v>
      </c>
    </row>
    <row r="10" spans="1:7" x14ac:dyDescent="0.25">
      <c r="A10" s="84" t="s">
        <v>305</v>
      </c>
      <c r="B10" s="83">
        <f t="shared" ref="B10:G10" si="1">SUM(B11:B17)</f>
        <v>35050519</v>
      </c>
      <c r="C10" s="83">
        <f t="shared" si="1"/>
        <v>0</v>
      </c>
      <c r="D10" s="83">
        <f t="shared" si="1"/>
        <v>35050519</v>
      </c>
      <c r="E10" s="83">
        <f t="shared" si="1"/>
        <v>5938896.1199999973</v>
      </c>
      <c r="F10" s="83">
        <f t="shared" si="1"/>
        <v>5938896.1199999973</v>
      </c>
      <c r="G10" s="83">
        <f t="shared" si="1"/>
        <v>29111622.880000003</v>
      </c>
    </row>
    <row r="11" spans="1:7" x14ac:dyDescent="0.25">
      <c r="A11" s="85" t="s">
        <v>306</v>
      </c>
      <c r="B11" s="75">
        <v>20977258.649999999</v>
      </c>
      <c r="C11" s="75">
        <v>0</v>
      </c>
      <c r="D11" s="75">
        <v>20977258.649999999</v>
      </c>
      <c r="E11" s="75">
        <v>4237300.7099999981</v>
      </c>
      <c r="F11" s="75">
        <v>4237300.7099999981</v>
      </c>
      <c r="G11" s="75">
        <f>D11-E11</f>
        <v>16739957.940000001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3520793.48</v>
      </c>
      <c r="C13" s="75">
        <v>0</v>
      </c>
      <c r="D13" s="75">
        <v>3520793.48</v>
      </c>
      <c r="E13" s="75">
        <v>28252.699999999997</v>
      </c>
      <c r="F13" s="75">
        <v>28252.699999999997</v>
      </c>
      <c r="G13" s="75">
        <f t="shared" si="2"/>
        <v>3492540.78</v>
      </c>
    </row>
    <row r="14" spans="1:7" x14ac:dyDescent="0.25">
      <c r="A14" s="85" t="s">
        <v>309</v>
      </c>
      <c r="B14" s="75">
        <v>5645479.2599999998</v>
      </c>
      <c r="C14" s="75">
        <v>0</v>
      </c>
      <c r="D14" s="75">
        <v>5645479.2599999998</v>
      </c>
      <c r="E14" s="75">
        <v>802646.44</v>
      </c>
      <c r="F14" s="75">
        <v>802646.44</v>
      </c>
      <c r="G14" s="75">
        <f>D14-E14</f>
        <v>4842832.82</v>
      </c>
    </row>
    <row r="15" spans="1:7" x14ac:dyDescent="0.25">
      <c r="A15" s="85" t="s">
        <v>310</v>
      </c>
      <c r="B15" s="75">
        <v>4906987.6099999994</v>
      </c>
      <c r="C15" s="75">
        <v>0</v>
      </c>
      <c r="D15" s="75">
        <v>4906987.6099999994</v>
      </c>
      <c r="E15" s="75">
        <v>870696.26999999979</v>
      </c>
      <c r="F15" s="75">
        <v>870696.26999999979</v>
      </c>
      <c r="G15" s="75">
        <f t="shared" si="2"/>
        <v>4036291.34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2894745.9984000004</v>
      </c>
      <c r="C18" s="83">
        <f t="shared" si="3"/>
        <v>0</v>
      </c>
      <c r="D18" s="83">
        <f t="shared" si="3"/>
        <v>2894745.9983999999</v>
      </c>
      <c r="E18" s="83">
        <f t="shared" si="3"/>
        <v>939577.27000000014</v>
      </c>
      <c r="F18" s="83">
        <f t="shared" si="3"/>
        <v>939577.27000000014</v>
      </c>
      <c r="G18" s="83">
        <f t="shared" si="3"/>
        <v>1955168.7283999997</v>
      </c>
    </row>
    <row r="19" spans="1:7" x14ac:dyDescent="0.25">
      <c r="A19" s="85" t="s">
        <v>314</v>
      </c>
      <c r="B19" s="75">
        <v>840775.62</v>
      </c>
      <c r="C19" s="75">
        <v>0</v>
      </c>
      <c r="D19" s="75">
        <v>840775.62</v>
      </c>
      <c r="E19" s="75">
        <v>71662.12</v>
      </c>
      <c r="F19" s="75">
        <v>71662.12</v>
      </c>
      <c r="G19" s="75">
        <f>D19-E19</f>
        <v>769113.5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1473.7</v>
      </c>
      <c r="C21" s="75">
        <v>0</v>
      </c>
      <c r="D21" s="75">
        <v>1473.7</v>
      </c>
      <c r="E21" s="75">
        <v>0</v>
      </c>
      <c r="F21" s="75">
        <v>0</v>
      </c>
      <c r="G21" s="75">
        <f t="shared" si="4"/>
        <v>1473.7</v>
      </c>
    </row>
    <row r="22" spans="1:7" x14ac:dyDescent="0.25">
      <c r="A22" s="85" t="s">
        <v>317</v>
      </c>
      <c r="B22" s="75">
        <v>1327581.9683999999</v>
      </c>
      <c r="C22" s="75">
        <v>-73037.540000000008</v>
      </c>
      <c r="D22" s="75">
        <v>1254544.4283999999</v>
      </c>
      <c r="E22" s="75">
        <v>730377.40000000014</v>
      </c>
      <c r="F22" s="75">
        <v>730377.40000000014</v>
      </c>
      <c r="G22" s="75">
        <f t="shared" si="4"/>
        <v>524167.02839999972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484694.03</v>
      </c>
      <c r="C24" s="75">
        <v>0</v>
      </c>
      <c r="D24" s="75">
        <v>484694.03</v>
      </c>
      <c r="E24" s="75">
        <v>51635.8</v>
      </c>
      <c r="F24" s="75">
        <v>51635.8</v>
      </c>
      <c r="G24" s="75">
        <f t="shared" si="4"/>
        <v>433058.23000000004</v>
      </c>
    </row>
    <row r="25" spans="1:7" x14ac:dyDescent="0.25">
      <c r="A25" s="85" t="s">
        <v>320</v>
      </c>
      <c r="B25" s="75">
        <v>173588.31</v>
      </c>
      <c r="C25" s="75">
        <v>7469.7</v>
      </c>
      <c r="D25" s="75">
        <v>181058.01</v>
      </c>
      <c r="E25" s="75">
        <v>12025.7</v>
      </c>
      <c r="F25" s="75">
        <v>12025.7</v>
      </c>
      <c r="G25" s="75">
        <f t="shared" si="4"/>
        <v>169032.31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66632.37</v>
      </c>
      <c r="C27" s="75">
        <v>65567.839999999997</v>
      </c>
      <c r="D27" s="75">
        <v>132200.21</v>
      </c>
      <c r="E27" s="75">
        <v>73876.25</v>
      </c>
      <c r="F27" s="75">
        <v>73876.25</v>
      </c>
      <c r="G27" s="75">
        <f t="shared" si="4"/>
        <v>58323.959999999992</v>
      </c>
    </row>
    <row r="28" spans="1:7" x14ac:dyDescent="0.25">
      <c r="A28" s="84" t="s">
        <v>323</v>
      </c>
      <c r="B28" s="83">
        <f t="shared" ref="B28:G28" si="5">SUM(B29:B37)</f>
        <v>8697291</v>
      </c>
      <c r="C28" s="83">
        <f t="shared" si="5"/>
        <v>8476257.7800000012</v>
      </c>
      <c r="D28" s="83">
        <f t="shared" si="5"/>
        <v>17173548.780000001</v>
      </c>
      <c r="E28" s="83">
        <f t="shared" si="5"/>
        <v>1706328.55</v>
      </c>
      <c r="F28" s="83">
        <f t="shared" si="5"/>
        <v>1575780.55</v>
      </c>
      <c r="G28" s="83">
        <f t="shared" si="5"/>
        <v>15467220.23</v>
      </c>
    </row>
    <row r="29" spans="1:7" x14ac:dyDescent="0.25">
      <c r="A29" s="85" t="s">
        <v>324</v>
      </c>
      <c r="B29" s="75">
        <v>364462.8</v>
      </c>
      <c r="C29" s="75">
        <v>713.13999999999896</v>
      </c>
      <c r="D29" s="75">
        <v>365175.94</v>
      </c>
      <c r="E29" s="75">
        <v>77662</v>
      </c>
      <c r="F29" s="75">
        <v>73064</v>
      </c>
      <c r="G29" s="75">
        <f>D29-E29</f>
        <v>287513.94</v>
      </c>
    </row>
    <row r="30" spans="1:7" x14ac:dyDescent="0.25">
      <c r="A30" s="85" t="s">
        <v>325</v>
      </c>
      <c r="B30" s="75">
        <v>650763.19999999995</v>
      </c>
      <c r="C30" s="75">
        <v>0</v>
      </c>
      <c r="D30" s="75">
        <v>650763.19999999995</v>
      </c>
      <c r="E30" s="75">
        <v>19975.199999999997</v>
      </c>
      <c r="F30" s="75">
        <v>15277.199999999999</v>
      </c>
      <c r="G30" s="75">
        <f t="shared" ref="G30:G37" si="6">D30-E30</f>
        <v>630788</v>
      </c>
    </row>
    <row r="31" spans="1:7" x14ac:dyDescent="0.25">
      <c r="A31" s="85" t="s">
        <v>326</v>
      </c>
      <c r="B31" s="75">
        <v>2953016.6500000004</v>
      </c>
      <c r="C31" s="75">
        <v>444192.32</v>
      </c>
      <c r="D31" s="75">
        <v>3397208.97</v>
      </c>
      <c r="E31" s="75">
        <v>441884.33999999997</v>
      </c>
      <c r="F31" s="75">
        <v>369884.33999999997</v>
      </c>
      <c r="G31" s="75">
        <f t="shared" si="6"/>
        <v>2955324.6300000004</v>
      </c>
    </row>
    <row r="32" spans="1:7" x14ac:dyDescent="0.25">
      <c r="A32" s="85" t="s">
        <v>327</v>
      </c>
      <c r="B32" s="75">
        <v>325577.28999999998</v>
      </c>
      <c r="C32" s="75">
        <v>183.29</v>
      </c>
      <c r="D32" s="75">
        <v>325760.57999999996</v>
      </c>
      <c r="E32" s="75">
        <v>36348.559999999998</v>
      </c>
      <c r="F32" s="75">
        <v>36348.559999999998</v>
      </c>
      <c r="G32" s="75">
        <f t="shared" si="6"/>
        <v>289412.01999999996</v>
      </c>
    </row>
    <row r="33" spans="1:7" ht="14.45" customHeight="1" x14ac:dyDescent="0.25">
      <c r="A33" s="85" t="s">
        <v>328</v>
      </c>
      <c r="B33" s="75">
        <v>521679.91</v>
      </c>
      <c r="C33" s="75">
        <v>9832</v>
      </c>
      <c r="D33" s="75">
        <v>531511.90999999992</v>
      </c>
      <c r="E33" s="75">
        <v>27370</v>
      </c>
      <c r="F33" s="75">
        <v>27370</v>
      </c>
      <c r="G33" s="75">
        <f t="shared" si="6"/>
        <v>504141.90999999992</v>
      </c>
    </row>
    <row r="34" spans="1:7" ht="14.45" customHeight="1" x14ac:dyDescent="0.25">
      <c r="A34" s="85" t="s">
        <v>329</v>
      </c>
      <c r="B34" s="75">
        <v>271313.09999999998</v>
      </c>
      <c r="C34" s="75">
        <v>0</v>
      </c>
      <c r="D34" s="75">
        <v>271313.09999999998</v>
      </c>
      <c r="E34" s="75">
        <v>11005.52</v>
      </c>
      <c r="F34" s="75">
        <v>11005.52</v>
      </c>
      <c r="G34" s="75">
        <f t="shared" si="6"/>
        <v>260307.58</v>
      </c>
    </row>
    <row r="35" spans="1:7" ht="14.45" customHeight="1" x14ac:dyDescent="0.25">
      <c r="A35" s="85" t="s">
        <v>330</v>
      </c>
      <c r="B35" s="75">
        <v>187557.03</v>
      </c>
      <c r="C35" s="75">
        <v>1454.25</v>
      </c>
      <c r="D35" s="75">
        <v>189011.28</v>
      </c>
      <c r="E35" s="75">
        <v>71892.12</v>
      </c>
      <c r="F35" s="75">
        <v>71892.12</v>
      </c>
      <c r="G35" s="75">
        <f t="shared" si="6"/>
        <v>117119.16</v>
      </c>
    </row>
    <row r="36" spans="1:7" ht="14.45" customHeight="1" x14ac:dyDescent="0.25">
      <c r="A36" s="85" t="s">
        <v>331</v>
      </c>
      <c r="B36" s="75">
        <v>2570742.2800000003</v>
      </c>
      <c r="C36" s="75">
        <v>8012112.7800000003</v>
      </c>
      <c r="D36" s="75">
        <v>10582855.060000001</v>
      </c>
      <c r="E36" s="75">
        <v>862582.76</v>
      </c>
      <c r="F36" s="75">
        <v>862582.76</v>
      </c>
      <c r="G36" s="75">
        <f t="shared" si="6"/>
        <v>9720272.3000000007</v>
      </c>
    </row>
    <row r="37" spans="1:7" ht="14.45" customHeight="1" x14ac:dyDescent="0.25">
      <c r="A37" s="85" t="s">
        <v>332</v>
      </c>
      <c r="B37" s="75">
        <v>852178.74</v>
      </c>
      <c r="C37" s="75">
        <v>7770</v>
      </c>
      <c r="D37" s="75">
        <v>859948.74</v>
      </c>
      <c r="E37" s="75">
        <v>157608.04999999999</v>
      </c>
      <c r="F37" s="75">
        <v>108356.05</v>
      </c>
      <c r="G37" s="75">
        <f t="shared" si="6"/>
        <v>702340.69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161459.08000000002</v>
      </c>
      <c r="D48" s="83">
        <f t="shared" si="9"/>
        <v>161459.08000000002</v>
      </c>
      <c r="E48" s="83">
        <f t="shared" si="9"/>
        <v>0</v>
      </c>
      <c r="F48" s="83">
        <f t="shared" si="9"/>
        <v>0</v>
      </c>
      <c r="G48" s="83">
        <f t="shared" si="9"/>
        <v>161459.08000000002</v>
      </c>
    </row>
    <row r="49" spans="1:7" x14ac:dyDescent="0.25">
      <c r="A49" s="85" t="s">
        <v>344</v>
      </c>
      <c r="B49" s="75">
        <v>0</v>
      </c>
      <c r="C49" s="75">
        <v>108204.8</v>
      </c>
      <c r="D49" s="75">
        <v>108204.8</v>
      </c>
      <c r="E49" s="75">
        <v>0</v>
      </c>
      <c r="F49" s="75">
        <v>0</v>
      </c>
      <c r="G49" s="75">
        <f>D49-E49</f>
        <v>108204.8</v>
      </c>
    </row>
    <row r="50" spans="1:7" x14ac:dyDescent="0.25">
      <c r="A50" s="85" t="s">
        <v>345</v>
      </c>
      <c r="B50" s="75">
        <v>0</v>
      </c>
      <c r="C50" s="75">
        <v>53254.28</v>
      </c>
      <c r="D50" s="75">
        <v>53254.28</v>
      </c>
      <c r="E50" s="75">
        <v>0</v>
      </c>
      <c r="F50" s="75">
        <v>0</v>
      </c>
      <c r="G50" s="75">
        <f t="shared" ref="G50:G57" si="10">D50-E50</f>
        <v>53254.28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46642555.998400003</v>
      </c>
      <c r="C159" s="90">
        <f t="shared" si="37"/>
        <v>8637716.8600000013</v>
      </c>
      <c r="D159" s="90">
        <f t="shared" si="37"/>
        <v>55280272.858400002</v>
      </c>
      <c r="E159" s="90">
        <f t="shared" si="37"/>
        <v>8584801.9399999976</v>
      </c>
      <c r="F159" s="90">
        <f t="shared" si="37"/>
        <v>8454253.9399999976</v>
      </c>
      <c r="G159" s="90">
        <f t="shared" si="37"/>
        <v>46695470.918400005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1" x14ac:dyDescent="0.25">
      <c r="A162" s="198" t="s">
        <v>604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B59:G61 B58:F58 B63:G70 B62:F62 B71:F92 B94:F159 B93:C93 E93:F93 G11:G13 G15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2"/>
  <sheetViews>
    <sheetView showGridLines="0" topLeftCell="A29" zoomScale="75" zoomScaleNormal="75" workbookViewId="0">
      <selection activeCell="B32" sqref="B3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46642555.998400003</v>
      </c>
      <c r="C9" s="30">
        <f t="shared" ref="C9:G9" si="0">SUM(C10:C17)</f>
        <v>8637716.8599999994</v>
      </c>
      <c r="D9" s="30">
        <f t="shared" si="0"/>
        <v>55280272.858400002</v>
      </c>
      <c r="E9" s="30">
        <f t="shared" si="0"/>
        <v>8584801.9399999995</v>
      </c>
      <c r="F9" s="30">
        <f t="shared" si="0"/>
        <v>8454253.9399999976</v>
      </c>
      <c r="G9" s="30">
        <f t="shared" si="0"/>
        <v>46695470.918400005</v>
      </c>
    </row>
    <row r="10" spans="1:7" x14ac:dyDescent="0.25">
      <c r="A10" s="63" t="s">
        <v>598</v>
      </c>
      <c r="B10" s="75">
        <v>46642555.998400003</v>
      </c>
      <c r="C10" s="75">
        <v>8637716.8599999994</v>
      </c>
      <c r="D10" s="75">
        <v>55280272.858400002</v>
      </c>
      <c r="E10" s="75">
        <v>8584801.9399999995</v>
      </c>
      <c r="F10" s="75">
        <v>8454253.9399999976</v>
      </c>
      <c r="G10" s="75">
        <f>+D10-E10</f>
        <v>46695470.918400005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46642555.998400003</v>
      </c>
      <c r="C29" s="4">
        <f t="shared" ref="C29:G29" si="2">SUM(C19,C9)</f>
        <v>8637716.8599999994</v>
      </c>
      <c r="D29" s="4">
        <f t="shared" si="2"/>
        <v>55280272.858400002</v>
      </c>
      <c r="E29" s="4">
        <f t="shared" si="2"/>
        <v>8584801.9399999995</v>
      </c>
      <c r="F29" s="4">
        <f t="shared" si="2"/>
        <v>8454253.9399999976</v>
      </c>
      <c r="G29" s="4">
        <f t="shared" si="2"/>
        <v>46695470.918400005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x14ac:dyDescent="0.25">
      <c r="A32" s="198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0"/>
  <sheetViews>
    <sheetView showGridLines="0" topLeftCell="A77" zoomScale="75" zoomScaleNormal="75" workbookViewId="0">
      <selection activeCell="A80" sqref="A8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392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395</v>
      </c>
    </row>
    <row r="8" spans="1:7" ht="30" x14ac:dyDescent="0.25">
      <c r="A8" s="16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397</v>
      </c>
      <c r="B9" s="30">
        <f>SUM(B10,B19,B27,B37)</f>
        <v>46642555.998400003</v>
      </c>
      <c r="C9" s="30">
        <f t="shared" ref="C9:G9" si="0">SUM(C10,C19,C27,C37)</f>
        <v>8637716.8599999994</v>
      </c>
      <c r="D9" s="30">
        <f t="shared" si="0"/>
        <v>55280272.858400002</v>
      </c>
      <c r="E9" s="30">
        <f t="shared" si="0"/>
        <v>8584801.9399999995</v>
      </c>
      <c r="F9" s="30">
        <f t="shared" si="0"/>
        <v>8454253.9399999976</v>
      </c>
      <c r="G9" s="30">
        <f t="shared" si="0"/>
        <v>46695470.918400005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46642555.998400003</v>
      </c>
      <c r="C19" s="47">
        <f t="shared" ref="C19:F19" si="2">SUM(C20:C26)</f>
        <v>8637716.8599999994</v>
      </c>
      <c r="D19" s="47">
        <f t="shared" si="2"/>
        <v>55280272.858400002</v>
      </c>
      <c r="E19" s="47">
        <f t="shared" si="2"/>
        <v>8584801.9399999995</v>
      </c>
      <c r="F19" s="47">
        <f t="shared" si="2"/>
        <v>8454253.9399999976</v>
      </c>
      <c r="G19" s="47">
        <f>SUM(G20:G26)</f>
        <v>46695470.918400005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46642555.998400003</v>
      </c>
      <c r="C26" s="47">
        <v>8637716.8599999994</v>
      </c>
      <c r="D26" s="47">
        <v>55280272.858400002</v>
      </c>
      <c r="E26" s="47">
        <v>8584801.9399999995</v>
      </c>
      <c r="F26" s="47">
        <v>8454253.9399999976</v>
      </c>
      <c r="G26" s="47">
        <f>+D26-E26</f>
        <v>46695470.918400005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46642555.998400003</v>
      </c>
      <c r="C77" s="4">
        <f t="shared" ref="C77:G77" si="10">C43+C9</f>
        <v>8637716.8599999994</v>
      </c>
      <c r="D77" s="4">
        <f t="shared" si="10"/>
        <v>55280272.858400002</v>
      </c>
      <c r="E77" s="4">
        <f t="shared" si="10"/>
        <v>8584801.9399999995</v>
      </c>
      <c r="F77" s="4">
        <f t="shared" si="10"/>
        <v>8454253.9399999976</v>
      </c>
      <c r="G77" s="4">
        <f t="shared" si="10"/>
        <v>46695470.918400005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s="198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7:G77 B25:F25 B19:F19 B20:F20 B21:F21 B22:F22 B23:F23 B24:F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topLeftCell="A33" zoomScale="75" zoomScaleNormal="75" workbookViewId="0">
      <selection activeCell="C36" sqref="C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431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433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434</v>
      </c>
      <c r="B9" s="119">
        <f>SUM(B10,B11,B12,B15,B16,B19)</f>
        <v>35050519</v>
      </c>
      <c r="C9" s="119">
        <f t="shared" ref="C9:G9" si="0">SUM(C10,C11,C12,C15,C16,C19)</f>
        <v>0</v>
      </c>
      <c r="D9" s="119">
        <f t="shared" si="0"/>
        <v>35050519</v>
      </c>
      <c r="E9" s="119">
        <f t="shared" si="0"/>
        <v>5938896.1199999973</v>
      </c>
      <c r="F9" s="119">
        <f t="shared" si="0"/>
        <v>5938896.1199999973</v>
      </c>
      <c r="G9" s="119">
        <f t="shared" si="0"/>
        <v>29111622.880000003</v>
      </c>
    </row>
    <row r="10" spans="1:7" x14ac:dyDescent="0.25">
      <c r="A10" s="58" t="s">
        <v>435</v>
      </c>
      <c r="B10" s="75">
        <v>35050519</v>
      </c>
      <c r="C10" s="75">
        <v>0</v>
      </c>
      <c r="D10" s="75">
        <v>35050519</v>
      </c>
      <c r="E10" s="75">
        <v>5938896.1199999973</v>
      </c>
      <c r="F10" s="75">
        <v>5938896.1199999973</v>
      </c>
      <c r="G10" s="76">
        <f>D10-E10</f>
        <v>29111622.880000003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35050519</v>
      </c>
      <c r="C33" s="119">
        <f t="shared" ref="C33:G33" si="8">C21+C9</f>
        <v>0</v>
      </c>
      <c r="D33" s="119">
        <f t="shared" si="8"/>
        <v>35050519</v>
      </c>
      <c r="E33" s="119">
        <f t="shared" si="8"/>
        <v>5938896.1199999973</v>
      </c>
      <c r="F33" s="119">
        <f t="shared" si="8"/>
        <v>5938896.1199999973</v>
      </c>
      <c r="G33" s="119">
        <f t="shared" si="8"/>
        <v>29111622.880000003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s="198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cp:lastPrinted>2024-03-20T14:35:03Z</cp:lastPrinted>
  <dcterms:created xsi:type="dcterms:W3CDTF">2023-03-16T22:14:51Z</dcterms:created>
  <dcterms:modified xsi:type="dcterms:W3CDTF">2024-04-22T19:01:06Z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