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3.- jul- sep 21 imju\3er trimestre IMJU 2021\"/>
    </mc:Choice>
  </mc:AlternateContent>
  <xr:revisionPtr revIDLastSave="0" documentId="13_ncr:1_{C8B70972-A578-4AC1-BF31-1D253E6A660C}" xr6:coauthVersionLast="36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9" l="1"/>
  <c r="G10" i="9"/>
  <c r="E9" i="9"/>
  <c r="F9" i="9"/>
  <c r="G27" i="6"/>
  <c r="G14" i="6"/>
  <c r="G13" i="6"/>
  <c r="G12" i="6"/>
  <c r="G11" i="6"/>
  <c r="F10" i="6"/>
  <c r="E10" i="6"/>
  <c r="D10" i="6"/>
  <c r="D9" i="6"/>
  <c r="C10" i="6"/>
  <c r="C9" i="6"/>
  <c r="B9" i="6"/>
  <c r="G7" i="13" l="1"/>
  <c r="D9" i="9"/>
  <c r="C9" i="9"/>
  <c r="B9" i="9"/>
  <c r="F19" i="8"/>
  <c r="E19" i="8"/>
  <c r="D19" i="8"/>
  <c r="C19" i="8"/>
  <c r="B19" i="8"/>
  <c r="F9" i="7"/>
  <c r="G9" i="7"/>
  <c r="G10" i="7"/>
  <c r="F18" i="6"/>
  <c r="G19" i="6"/>
  <c r="B10" i="6" l="1"/>
  <c r="G34" i="5"/>
  <c r="C41" i="5"/>
  <c r="C37" i="5"/>
  <c r="D37" i="5"/>
  <c r="B41" i="5"/>
  <c r="D13" i="4" l="1"/>
  <c r="C13" i="4"/>
  <c r="D8" i="4"/>
  <c r="C8" i="4"/>
  <c r="B13" i="4"/>
  <c r="C21" i="4" l="1"/>
  <c r="C23" i="4" s="1"/>
  <c r="C25" i="4" s="1"/>
  <c r="D21" i="4"/>
  <c r="E68" i="1"/>
  <c r="B9" i="1"/>
  <c r="B17" i="1"/>
  <c r="B5" i="12"/>
  <c r="B5" i="13"/>
  <c r="B47" i="1" l="1"/>
  <c r="B53" i="4"/>
  <c r="C53" i="4"/>
  <c r="D53" i="4"/>
  <c r="E6" i="1" l="1"/>
  <c r="F59" i="1"/>
  <c r="F47" i="1"/>
  <c r="C62" i="1"/>
  <c r="C60" i="1"/>
  <c r="B60" i="1"/>
  <c r="B6" i="1" l="1"/>
  <c r="G57" i="6" l="1"/>
  <c r="G56" i="6"/>
  <c r="G55" i="6"/>
  <c r="G54" i="6"/>
  <c r="G53" i="6"/>
  <c r="G52" i="6"/>
  <c r="G51" i="6"/>
  <c r="G50" i="6"/>
  <c r="G49" i="6"/>
  <c r="D38" i="6" l="1"/>
  <c r="C38" i="6"/>
  <c r="D28" i="6"/>
  <c r="C28" i="6"/>
  <c r="C18" i="6"/>
  <c r="D18" i="6"/>
  <c r="E48" i="6"/>
  <c r="E28" i="6"/>
  <c r="E18" i="6"/>
  <c r="E9" i="1" l="1"/>
  <c r="E47" i="1" s="1"/>
  <c r="E59" i="1" s="1"/>
  <c r="B18" i="6" l="1"/>
  <c r="F20" i="23"/>
  <c r="B6" i="2" s="1"/>
  <c r="G138" i="6"/>
  <c r="G137" i="6" s="1"/>
  <c r="U129" i="24" s="1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2" i="6" s="1"/>
  <c r="G64" i="6"/>
  <c r="G65" i="6"/>
  <c r="G66" i="6"/>
  <c r="G67" i="6"/>
  <c r="G69" i="6"/>
  <c r="G70" i="6"/>
  <c r="B62" i="6"/>
  <c r="B8" i="10"/>
  <c r="P2" i="28" s="1"/>
  <c r="C6" i="23"/>
  <c r="C7" i="23" s="1"/>
  <c r="A2" i="6" s="1"/>
  <c r="P4" i="15"/>
  <c r="H25" i="23"/>
  <c r="G25" i="23"/>
  <c r="F25" i="23"/>
  <c r="E25" i="23"/>
  <c r="D25" i="23"/>
  <c r="G30" i="9"/>
  <c r="U22" i="27" s="1"/>
  <c r="G31" i="9"/>
  <c r="U23" i="27" s="1"/>
  <c r="G29" i="9"/>
  <c r="G26" i="9"/>
  <c r="G27" i="9"/>
  <c r="G25" i="9"/>
  <c r="U17" i="27" s="1"/>
  <c r="G23" i="9"/>
  <c r="G22" i="9"/>
  <c r="U14" i="27" s="1"/>
  <c r="G19" i="9"/>
  <c r="U12" i="27" s="1"/>
  <c r="G18" i="9"/>
  <c r="U11" i="27" s="1"/>
  <c r="G17" i="9"/>
  <c r="G14" i="9"/>
  <c r="U7" i="27" s="1"/>
  <c r="G15" i="9"/>
  <c r="G13" i="9"/>
  <c r="G12" i="9" s="1"/>
  <c r="U5" i="27" s="1"/>
  <c r="G11" i="9"/>
  <c r="G73" i="8"/>
  <c r="G71" i="8" s="1"/>
  <c r="U63" i="26" s="1"/>
  <c r="G74" i="8"/>
  <c r="G75" i="8"/>
  <c r="G72" i="8"/>
  <c r="G63" i="8"/>
  <c r="G64" i="8"/>
  <c r="U56" i="26" s="1"/>
  <c r="G65" i="8"/>
  <c r="G66" i="8"/>
  <c r="U58" i="26" s="1"/>
  <c r="G67" i="8"/>
  <c r="G68" i="8"/>
  <c r="U60" i="26" s="1"/>
  <c r="G69" i="8"/>
  <c r="G70" i="8"/>
  <c r="U62" i="26" s="1"/>
  <c r="G62" i="8"/>
  <c r="G55" i="8"/>
  <c r="G56" i="8"/>
  <c r="G57" i="8"/>
  <c r="U49" i="26" s="1"/>
  <c r="G58" i="8"/>
  <c r="U50" i="26" s="1"/>
  <c r="G59" i="8"/>
  <c r="G60" i="8"/>
  <c r="G54" i="8"/>
  <c r="G46" i="8"/>
  <c r="G47" i="8"/>
  <c r="G48" i="8"/>
  <c r="G49" i="8"/>
  <c r="U41" i="26" s="1"/>
  <c r="G50" i="8"/>
  <c r="G51" i="8"/>
  <c r="G52" i="8"/>
  <c r="G45" i="8"/>
  <c r="G39" i="8"/>
  <c r="G40" i="8"/>
  <c r="G41" i="8"/>
  <c r="G38" i="8"/>
  <c r="G37" i="8" s="1"/>
  <c r="U30" i="26" s="1"/>
  <c r="G11" i="8"/>
  <c r="G12" i="8"/>
  <c r="U5" i="26" s="1"/>
  <c r="G13" i="8"/>
  <c r="G14" i="8"/>
  <c r="U7" i="26" s="1"/>
  <c r="G15" i="8"/>
  <c r="G16" i="8"/>
  <c r="U9" i="26" s="1"/>
  <c r="G17" i="8"/>
  <c r="G18" i="8"/>
  <c r="U11" i="26" s="1"/>
  <c r="G20" i="8"/>
  <c r="U13" i="26" s="1"/>
  <c r="G21" i="8"/>
  <c r="G22" i="8"/>
  <c r="G23" i="8"/>
  <c r="G24" i="8"/>
  <c r="U17" i="26" s="1"/>
  <c r="G25" i="8"/>
  <c r="G26" i="8"/>
  <c r="G28" i="8"/>
  <c r="U21" i="26" s="1"/>
  <c r="G29" i="8"/>
  <c r="G30" i="8"/>
  <c r="G31" i="8"/>
  <c r="G32" i="8"/>
  <c r="G33" i="8"/>
  <c r="G34" i="8"/>
  <c r="G35" i="8"/>
  <c r="G36" i="8"/>
  <c r="U29" i="26" s="1"/>
  <c r="G27" i="8"/>
  <c r="U20" i="26" s="1"/>
  <c r="G21" i="7"/>
  <c r="G22" i="7"/>
  <c r="G23" i="7"/>
  <c r="G24" i="7"/>
  <c r="G25" i="7"/>
  <c r="G26" i="7"/>
  <c r="G27" i="7"/>
  <c r="G20" i="7"/>
  <c r="G19" i="7" s="1"/>
  <c r="G11" i="7"/>
  <c r="G12" i="7"/>
  <c r="G13" i="7"/>
  <c r="G14" i="7"/>
  <c r="G15" i="7"/>
  <c r="G16" i="7"/>
  <c r="G17" i="7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U42" i="24"/>
  <c r="G40" i="6"/>
  <c r="G41" i="6"/>
  <c r="G42" i="6"/>
  <c r="G43" i="6"/>
  <c r="U36" i="24" s="1"/>
  <c r="G44" i="6"/>
  <c r="G45" i="6"/>
  <c r="U38" i="24" s="1"/>
  <c r="G46" i="6"/>
  <c r="G47" i="6"/>
  <c r="U40" i="24" s="1"/>
  <c r="G39" i="6"/>
  <c r="G30" i="6"/>
  <c r="U23" i="24" s="1"/>
  <c r="G31" i="6"/>
  <c r="G32" i="6"/>
  <c r="U25" i="24" s="1"/>
  <c r="G33" i="6"/>
  <c r="G34" i="6"/>
  <c r="U27" i="24" s="1"/>
  <c r="G35" i="6"/>
  <c r="U28" i="24" s="1"/>
  <c r="G36" i="6"/>
  <c r="U29" i="24" s="1"/>
  <c r="G37" i="6"/>
  <c r="G29" i="6"/>
  <c r="G20" i="6"/>
  <c r="G21" i="6"/>
  <c r="G22" i="6"/>
  <c r="G23" i="6"/>
  <c r="U16" i="24" s="1"/>
  <c r="G24" i="6"/>
  <c r="U17" i="24" s="1"/>
  <c r="G25" i="6"/>
  <c r="U18" i="24" s="1"/>
  <c r="G26" i="6"/>
  <c r="U20" i="24"/>
  <c r="B7" i="13"/>
  <c r="U6" i="24"/>
  <c r="U7" i="24"/>
  <c r="G15" i="6"/>
  <c r="U8" i="24" s="1"/>
  <c r="G16" i="6"/>
  <c r="U9" i="24" s="1"/>
  <c r="G17" i="6"/>
  <c r="U10" i="24" s="1"/>
  <c r="G9" i="5"/>
  <c r="G10" i="5"/>
  <c r="G11" i="5"/>
  <c r="G12" i="5"/>
  <c r="G13" i="5"/>
  <c r="G14" i="5"/>
  <c r="G15" i="5"/>
  <c r="G17" i="5"/>
  <c r="G16" i="5" s="1"/>
  <c r="U10" i="20" s="1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28" i="5" s="1"/>
  <c r="U22" i="20" s="1"/>
  <c r="G33" i="5"/>
  <c r="G36" i="5"/>
  <c r="G35" i="5" s="1"/>
  <c r="G38" i="5"/>
  <c r="G39" i="5"/>
  <c r="U33" i="20" s="1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S2" i="31" s="1"/>
  <c r="F7" i="13"/>
  <c r="G29" i="13"/>
  <c r="U22" i="31" s="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C31" i="12"/>
  <c r="Q23" i="30" s="1"/>
  <c r="D7" i="12"/>
  <c r="E7" i="12"/>
  <c r="S2" i="30" s="1"/>
  <c r="F7" i="12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E8" i="11"/>
  <c r="S2" i="29" s="1"/>
  <c r="F8" i="11"/>
  <c r="G8" i="11"/>
  <c r="G30" i="11"/>
  <c r="U22" i="29" s="1"/>
  <c r="Q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F29" i="10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R5" i="27" s="1"/>
  <c r="D16" i="9"/>
  <c r="E12" i="9"/>
  <c r="E16" i="9"/>
  <c r="F12" i="9"/>
  <c r="T2" i="27" s="1"/>
  <c r="F16" i="9"/>
  <c r="G16" i="9"/>
  <c r="U9" i="27" s="1"/>
  <c r="Q3" i="27"/>
  <c r="R3" i="27"/>
  <c r="S3" i="27"/>
  <c r="T3" i="27"/>
  <c r="Q4" i="27"/>
  <c r="R4" i="27"/>
  <c r="S4" i="27"/>
  <c r="T4" i="27"/>
  <c r="U4" i="27"/>
  <c r="Q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C24" i="9"/>
  <c r="C28" i="9"/>
  <c r="C21" i="9" s="1"/>
  <c r="Q13" i="27" s="1"/>
  <c r="D24" i="9"/>
  <c r="D28" i="9"/>
  <c r="D21" i="9" s="1"/>
  <c r="R13" i="27" s="1"/>
  <c r="E24" i="9"/>
  <c r="S16" i="27" s="1"/>
  <c r="E28" i="9"/>
  <c r="S20" i="27" s="1"/>
  <c r="F24" i="9"/>
  <c r="T16" i="27" s="1"/>
  <c r="F28" i="9"/>
  <c r="G24" i="9"/>
  <c r="G28" i="9"/>
  <c r="G21" i="9"/>
  <c r="U13" i="27" s="1"/>
  <c r="Q14" i="27"/>
  <c r="R14" i="27"/>
  <c r="S14" i="27"/>
  <c r="T14" i="27"/>
  <c r="Q15" i="27"/>
  <c r="R15" i="27"/>
  <c r="S15" i="27"/>
  <c r="T15" i="27"/>
  <c r="U15" i="27"/>
  <c r="Q16" i="27"/>
  <c r="R16" i="27"/>
  <c r="U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T20" i="27"/>
  <c r="U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B21" i="9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9" i="8" s="1"/>
  <c r="Q2" i="26" s="1"/>
  <c r="C27" i="8"/>
  <c r="C37" i="8"/>
  <c r="Q30" i="26" s="1"/>
  <c r="D10" i="8"/>
  <c r="D9" i="8" s="1"/>
  <c r="R2" i="26" s="1"/>
  <c r="D27" i="8"/>
  <c r="R20" i="26" s="1"/>
  <c r="D37" i="8"/>
  <c r="R30" i="26" s="1"/>
  <c r="E10" i="8"/>
  <c r="E27" i="8"/>
  <c r="S20" i="26" s="1"/>
  <c r="E37" i="8"/>
  <c r="F10" i="8"/>
  <c r="T3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2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S30" i="26"/>
  <c r="T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C71" i="8"/>
  <c r="C43" i="8"/>
  <c r="Q35" i="26" s="1"/>
  <c r="D44" i="8"/>
  <c r="D43" i="8" s="1"/>
  <c r="R35" i="26" s="1"/>
  <c r="D53" i="8"/>
  <c r="D61" i="8"/>
  <c r="R53" i="26" s="1"/>
  <c r="D71" i="8"/>
  <c r="E44" i="8"/>
  <c r="S36" i="26" s="1"/>
  <c r="E53" i="8"/>
  <c r="E61" i="8"/>
  <c r="E43" i="8" s="1"/>
  <c r="S35" i="26" s="1"/>
  <c r="E71" i="8"/>
  <c r="S63" i="26" s="1"/>
  <c r="F44" i="8"/>
  <c r="F43" i="8" s="1"/>
  <c r="T35" i="26" s="1"/>
  <c r="F53" i="8"/>
  <c r="T45" i="26" s="1"/>
  <c r="F61" i="8"/>
  <c r="T53" i="26" s="1"/>
  <c r="F71" i="8"/>
  <c r="G44" i="8"/>
  <c r="G61" i="8"/>
  <c r="U53" i="26" s="1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Q63" i="26"/>
  <c r="R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0" i="8"/>
  <c r="P3" i="26" s="1"/>
  <c r="B27" i="8"/>
  <c r="P20" i="26" s="1"/>
  <c r="B37" i="8"/>
  <c r="B9" i="8" s="1"/>
  <c r="P2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2" i="25"/>
  <c r="T2" i="25"/>
  <c r="F19" i="7"/>
  <c r="T3" i="25" s="1"/>
  <c r="E9" i="7"/>
  <c r="S2" i="25" s="1"/>
  <c r="E19" i="7"/>
  <c r="D9" i="7"/>
  <c r="R2" i="25" s="1"/>
  <c r="D19" i="7"/>
  <c r="R3" i="25"/>
  <c r="C9" i="7"/>
  <c r="C19" i="7"/>
  <c r="B9" i="7"/>
  <c r="P2" i="25" s="1"/>
  <c r="B19" i="7"/>
  <c r="A3" i="25"/>
  <c r="A4" i="25"/>
  <c r="A2" i="25"/>
  <c r="A87" i="24"/>
  <c r="C85" i="6"/>
  <c r="C93" i="6"/>
  <c r="C103" i="6"/>
  <c r="C113" i="6"/>
  <c r="Q105" i="24" s="1"/>
  <c r="C123" i="6"/>
  <c r="Q115" i="24" s="1"/>
  <c r="C133" i="6"/>
  <c r="Q125" i="24" s="1"/>
  <c r="C146" i="6"/>
  <c r="C150" i="6"/>
  <c r="D85" i="6"/>
  <c r="R77" i="24" s="1"/>
  <c r="D93" i="6"/>
  <c r="R85" i="24" s="1"/>
  <c r="D103" i="6"/>
  <c r="D113" i="6"/>
  <c r="D123" i="6"/>
  <c r="R115" i="24" s="1"/>
  <c r="D133" i="6"/>
  <c r="R125" i="24" s="1"/>
  <c r="D146" i="6"/>
  <c r="D150" i="6"/>
  <c r="R142" i="24" s="1"/>
  <c r="E85" i="6"/>
  <c r="S77" i="24" s="1"/>
  <c r="E93" i="6"/>
  <c r="E103" i="6"/>
  <c r="E113" i="6"/>
  <c r="S105" i="24" s="1"/>
  <c r="E123" i="6"/>
  <c r="E133" i="6"/>
  <c r="S125" i="24" s="1"/>
  <c r="E146" i="6"/>
  <c r="E150" i="6"/>
  <c r="S142" i="24" s="1"/>
  <c r="F85" i="6"/>
  <c r="T77" i="24" s="1"/>
  <c r="F93" i="6"/>
  <c r="F103" i="6"/>
  <c r="F113" i="6"/>
  <c r="T105" i="24" s="1"/>
  <c r="F123" i="6"/>
  <c r="T115" i="24" s="1"/>
  <c r="F133" i="6"/>
  <c r="T125" i="24" s="1"/>
  <c r="F146" i="6"/>
  <c r="F150" i="6"/>
  <c r="T142" i="24" s="1"/>
  <c r="G85" i="6"/>
  <c r="U77" i="24" s="1"/>
  <c r="G93" i="6"/>
  <c r="G103" i="6"/>
  <c r="G113" i="6"/>
  <c r="U105" i="24" s="1"/>
  <c r="G123" i="6"/>
  <c r="U115" i="24" s="1"/>
  <c r="G133" i="6"/>
  <c r="U125" i="24" s="1"/>
  <c r="G146" i="6"/>
  <c r="G150" i="6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48" i="6"/>
  <c r="Q41" i="24" s="1"/>
  <c r="C58" i="6"/>
  <c r="C71" i="6"/>
  <c r="Q64" i="24" s="1"/>
  <c r="C75" i="6"/>
  <c r="D48" i="6"/>
  <c r="R41" i="24" s="1"/>
  <c r="D58" i="6"/>
  <c r="D71" i="6"/>
  <c r="D75" i="6"/>
  <c r="E38" i="6"/>
  <c r="E58" i="6"/>
  <c r="E71" i="6"/>
  <c r="E75" i="6"/>
  <c r="S68" i="24" s="1"/>
  <c r="T3" i="24"/>
  <c r="F28" i="6"/>
  <c r="T21" i="24" s="1"/>
  <c r="F38" i="6"/>
  <c r="T31" i="24" s="1"/>
  <c r="F48" i="6"/>
  <c r="T41" i="24" s="1"/>
  <c r="F58" i="6"/>
  <c r="F71" i="6"/>
  <c r="F75" i="6"/>
  <c r="T68" i="24" s="1"/>
  <c r="G48" i="6"/>
  <c r="U41" i="24" s="1"/>
  <c r="G58" i="6"/>
  <c r="U51" i="24" s="1"/>
  <c r="G71" i="6"/>
  <c r="G75" i="6"/>
  <c r="B85" i="6"/>
  <c r="P77" i="24" s="1"/>
  <c r="B93" i="6"/>
  <c r="B103" i="6"/>
  <c r="P95" i="24" s="1"/>
  <c r="B113" i="6"/>
  <c r="B123" i="6"/>
  <c r="P115" i="24" s="1"/>
  <c r="B133" i="6"/>
  <c r="B84" i="6" s="1"/>
  <c r="P76" i="24" s="1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S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2" i="20"/>
  <c r="G46" i="5"/>
  <c r="G47" i="5"/>
  <c r="G45" i="5" s="1"/>
  <c r="G48" i="5"/>
  <c r="U40" i="20" s="1"/>
  <c r="G49" i="5"/>
  <c r="G50" i="5"/>
  <c r="G51" i="5"/>
  <c r="G52" i="5"/>
  <c r="U44" i="20" s="1"/>
  <c r="G53" i="5"/>
  <c r="U45" i="20" s="1"/>
  <c r="U38" i="20"/>
  <c r="U41" i="20"/>
  <c r="U42" i="20"/>
  <c r="U43" i="20"/>
  <c r="G55" i="5"/>
  <c r="G54" i="5" s="1"/>
  <c r="U46" i="20" s="1"/>
  <c r="G56" i="5"/>
  <c r="G57" i="5"/>
  <c r="G58" i="5"/>
  <c r="U47" i="20"/>
  <c r="U48" i="20"/>
  <c r="U49" i="20"/>
  <c r="U50" i="20"/>
  <c r="G60" i="5"/>
  <c r="G61" i="5"/>
  <c r="G59" i="5"/>
  <c r="U51" i="20" s="1"/>
  <c r="U52" i="20"/>
  <c r="U53" i="20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/>
  <c r="D45" i="5"/>
  <c r="R37" i="20" s="1"/>
  <c r="E45" i="5"/>
  <c r="S37" i="20" s="1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 s="1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 s="1"/>
  <c r="F65" i="5"/>
  <c r="T56" i="20"/>
  <c r="C67" i="5"/>
  <c r="Q57" i="20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28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Q67" i="15" s="1"/>
  <c r="D20" i="23"/>
  <c r="F18" i="23"/>
  <c r="K6" i="3" s="1"/>
  <c r="E18" i="23"/>
  <c r="J6" i="3" s="1"/>
  <c r="D18" i="23"/>
  <c r="I6" i="3" s="1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U4" i="17" s="1"/>
  <c r="E14" i="3"/>
  <c r="K8" i="3"/>
  <c r="Y3" i="17" s="1"/>
  <c r="J8" i="3"/>
  <c r="H8" i="3"/>
  <c r="G8" i="3"/>
  <c r="U3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72" i="4" s="1"/>
  <c r="B55" i="4"/>
  <c r="P30" i="18"/>
  <c r="B49" i="4"/>
  <c r="B48" i="4"/>
  <c r="B37" i="4"/>
  <c r="B44" i="4" s="1"/>
  <c r="B29" i="4"/>
  <c r="B17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19" i="1"/>
  <c r="E23" i="1"/>
  <c r="E27" i="1"/>
  <c r="E31" i="1"/>
  <c r="E38" i="1"/>
  <c r="P87" i="15" s="1"/>
  <c r="E42" i="1"/>
  <c r="P91" i="15" s="1"/>
  <c r="E57" i="1"/>
  <c r="E63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C17" i="1"/>
  <c r="C25" i="1"/>
  <c r="Q20" i="15" s="1"/>
  <c r="C31" i="1"/>
  <c r="Q26" i="15" s="1"/>
  <c r="C38" i="1"/>
  <c r="C41" i="1"/>
  <c r="Q37" i="15" s="1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R36" i="18" s="1"/>
  <c r="C64" i="4"/>
  <c r="D64" i="4"/>
  <c r="C63" i="4"/>
  <c r="D63" i="4"/>
  <c r="C48" i="4"/>
  <c r="Q26" i="18" s="1"/>
  <c r="C55" i="4"/>
  <c r="D55" i="4"/>
  <c r="R30" i="18"/>
  <c r="D48" i="4"/>
  <c r="R26" i="18" s="1"/>
  <c r="C49" i="4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Q6" i="18"/>
  <c r="W3" i="17"/>
  <c r="S15" i="16"/>
  <c r="C13" i="2"/>
  <c r="Q8" i="16"/>
  <c r="D13" i="2"/>
  <c r="R8" i="16" s="1"/>
  <c r="E13" i="2"/>
  <c r="S8" i="16" s="1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R32" i="18"/>
  <c r="Q27" i="18"/>
  <c r="R31" i="18"/>
  <c r="Q32" i="18"/>
  <c r="Q36" i="18"/>
  <c r="R19" i="18"/>
  <c r="Q31" i="18"/>
  <c r="R33" i="18"/>
  <c r="Q33" i="18"/>
  <c r="Q37" i="18"/>
  <c r="S3" i="17"/>
  <c r="U8" i="16"/>
  <c r="S14" i="16"/>
  <c r="T14" i="16"/>
  <c r="C44" i="4"/>
  <c r="C11" i="4" s="1"/>
  <c r="C72" i="4"/>
  <c r="C74" i="4" s="1"/>
  <c r="Q39" i="18" s="1"/>
  <c r="F8" i="2"/>
  <c r="C8" i="2"/>
  <c r="C20" i="2" s="1"/>
  <c r="Q13" i="16" s="1"/>
  <c r="V3" i="17"/>
  <c r="Q2" i="25"/>
  <c r="G18" i="6" l="1"/>
  <c r="G10" i="6"/>
  <c r="T11" i="24"/>
  <c r="F9" i="6"/>
  <c r="T2" i="24" s="1"/>
  <c r="U5" i="24"/>
  <c r="E41" i="5"/>
  <c r="S34" i="20" s="1"/>
  <c r="U2" i="31"/>
  <c r="E29" i="13"/>
  <c r="S22" i="31" s="1"/>
  <c r="U2" i="30"/>
  <c r="R2" i="24"/>
  <c r="G38" i="6"/>
  <c r="U31" i="24" s="1"/>
  <c r="G28" i="6"/>
  <c r="U21" i="24" s="1"/>
  <c r="G37" i="5"/>
  <c r="U31" i="20" s="1"/>
  <c r="C6" i="10"/>
  <c r="U37" i="20"/>
  <c r="G65" i="5"/>
  <c r="U56" i="20" s="1"/>
  <c r="B11" i="4"/>
  <c r="P25" i="18"/>
  <c r="P125" i="24"/>
  <c r="S53" i="26"/>
  <c r="E21" i="9"/>
  <c r="S13" i="27" s="1"/>
  <c r="E31" i="12"/>
  <c r="S23" i="30" s="1"/>
  <c r="B29" i="13"/>
  <c r="P22" i="31" s="1"/>
  <c r="R36" i="26"/>
  <c r="R2" i="27"/>
  <c r="E30" i="11"/>
  <c r="S22" i="29" s="1"/>
  <c r="P19" i="18"/>
  <c r="E6" i="10"/>
  <c r="Q38" i="18"/>
  <c r="B43" i="8"/>
  <c r="Q3" i="16"/>
  <c r="P34" i="20"/>
  <c r="D41" i="5"/>
  <c r="G19" i="8"/>
  <c r="G9" i="8" s="1"/>
  <c r="U2" i="27"/>
  <c r="Q25" i="18"/>
  <c r="E8" i="2"/>
  <c r="E20" i="2" s="1"/>
  <c r="S13" i="16" s="1"/>
  <c r="D72" i="4"/>
  <c r="C47" i="1"/>
  <c r="D44" i="4"/>
  <c r="J20" i="3"/>
  <c r="X5" i="17" s="1"/>
  <c r="X3" i="17"/>
  <c r="F79" i="1"/>
  <c r="Q119" i="15" s="1"/>
  <c r="E20" i="3"/>
  <c r="S5" i="17" s="1"/>
  <c r="U39" i="20"/>
  <c r="B29" i="7"/>
  <c r="P4" i="25" s="1"/>
  <c r="Q20" i="27"/>
  <c r="F21" i="9"/>
  <c r="T13" i="27" s="1"/>
  <c r="Q2" i="31"/>
  <c r="F20" i="2"/>
  <c r="T13" i="16" s="1"/>
  <c r="G8" i="2"/>
  <c r="B57" i="4"/>
  <c r="B59" i="4" s="1"/>
  <c r="A2" i="12"/>
  <c r="C29" i="7"/>
  <c r="Q4" i="25" s="1"/>
  <c r="U65" i="26"/>
  <c r="U31" i="26"/>
  <c r="R9" i="27"/>
  <c r="G53" i="8"/>
  <c r="U45" i="26" s="1"/>
  <c r="P2" i="24"/>
  <c r="U34" i="24"/>
  <c r="S4" i="17"/>
  <c r="K20" i="3"/>
  <c r="Y5" i="17" s="1"/>
  <c r="I20" i="3"/>
  <c r="W5" i="17" s="1"/>
  <c r="C57" i="4"/>
  <c r="C59" i="4" s="1"/>
  <c r="B8" i="4"/>
  <c r="P5" i="18"/>
  <c r="B74" i="4"/>
  <c r="P39" i="18" s="1"/>
  <c r="P38" i="18"/>
  <c r="B70" i="5"/>
  <c r="Q5" i="18"/>
  <c r="R38" i="18"/>
  <c r="D74" i="4"/>
  <c r="R39" i="18" s="1"/>
  <c r="Q54" i="15"/>
  <c r="Q42" i="15"/>
  <c r="S3" i="16"/>
  <c r="T3" i="16"/>
  <c r="H8" i="2"/>
  <c r="D8" i="2"/>
  <c r="B8" i="2"/>
  <c r="Q30" i="18"/>
  <c r="Q12" i="15"/>
  <c r="P71" i="15"/>
  <c r="P26" i="18"/>
  <c r="H20" i="3"/>
  <c r="V5" i="17" s="1"/>
  <c r="A2" i="11"/>
  <c r="B6" i="10"/>
  <c r="D6" i="10"/>
  <c r="F6" i="10"/>
  <c r="P10" i="20"/>
  <c r="P37" i="20"/>
  <c r="U58" i="20"/>
  <c r="R51" i="24"/>
  <c r="Q2" i="24"/>
  <c r="G84" i="6"/>
  <c r="U76" i="24" s="1"/>
  <c r="U85" i="24"/>
  <c r="E84" i="6"/>
  <c r="S76" i="24" s="1"/>
  <c r="S85" i="24"/>
  <c r="C84" i="6"/>
  <c r="Q76" i="24" s="1"/>
  <c r="Q85" i="24"/>
  <c r="E9" i="6"/>
  <c r="F84" i="6"/>
  <c r="T76" i="24" s="1"/>
  <c r="D84" i="6"/>
  <c r="R76" i="24" s="1"/>
  <c r="B77" i="8"/>
  <c r="P68" i="26" s="1"/>
  <c r="P35" i="26"/>
  <c r="P13" i="27"/>
  <c r="G29" i="7"/>
  <c r="U4" i="25" s="1"/>
  <c r="D77" i="8"/>
  <c r="R68" i="26" s="1"/>
  <c r="C77" i="8"/>
  <c r="Q68" i="26" s="1"/>
  <c r="U46" i="26"/>
  <c r="U36" i="26"/>
  <c r="R12" i="26"/>
  <c r="E9" i="8"/>
  <c r="E77" i="8" s="1"/>
  <c r="S68" i="26" s="1"/>
  <c r="P2" i="27"/>
  <c r="P20" i="27"/>
  <c r="R20" i="27"/>
  <c r="T21" i="28"/>
  <c r="F32" i="10"/>
  <c r="T23" i="28" s="1"/>
  <c r="R21" i="28"/>
  <c r="D32" i="10"/>
  <c r="R23" i="28" s="1"/>
  <c r="F31" i="12"/>
  <c r="T23" i="30" s="1"/>
  <c r="T2" i="30"/>
  <c r="D31" i="12"/>
  <c r="R23" i="30" s="1"/>
  <c r="R2" i="30"/>
  <c r="B31" i="12"/>
  <c r="P23" i="30" s="1"/>
  <c r="P2" i="30"/>
  <c r="A2" i="9"/>
  <c r="F9" i="8"/>
  <c r="F77" i="8" s="1"/>
  <c r="T68" i="26" s="1"/>
  <c r="S2" i="27"/>
  <c r="S9" i="27"/>
  <c r="Q9" i="27"/>
  <c r="P21" i="28"/>
  <c r="B32" i="10"/>
  <c r="P23" i="28" s="1"/>
  <c r="U21" i="28"/>
  <c r="G32" i="10"/>
  <c r="U23" i="28" s="1"/>
  <c r="S21" i="28"/>
  <c r="E32" i="10"/>
  <c r="S23" i="28" s="1"/>
  <c r="Q21" i="28"/>
  <c r="C32" i="10"/>
  <c r="Q23" i="28" s="1"/>
  <c r="F30" i="11"/>
  <c r="T22" i="29" s="1"/>
  <c r="T2" i="29"/>
  <c r="D30" i="11"/>
  <c r="R22" i="29" s="1"/>
  <c r="R2" i="29"/>
  <c r="B30" i="11"/>
  <c r="P22" i="29" s="1"/>
  <c r="P2" i="29"/>
  <c r="F29" i="13"/>
  <c r="T22" i="31" s="1"/>
  <c r="T2" i="31"/>
  <c r="D29" i="13"/>
  <c r="R22" i="31" s="1"/>
  <c r="R2" i="31"/>
  <c r="G10" i="8"/>
  <c r="U3" i="26" s="1"/>
  <c r="U3" i="27"/>
  <c r="U11" i="24"/>
  <c r="U3" i="24"/>
  <c r="F41" i="5"/>
  <c r="T34" i="20" s="1"/>
  <c r="P3" i="25"/>
  <c r="U3" i="25"/>
  <c r="D29" i="7"/>
  <c r="R4" i="25" s="1"/>
  <c r="B62" i="1"/>
  <c r="G20" i="3"/>
  <c r="U5" i="17" s="1"/>
  <c r="Q3" i="25"/>
  <c r="U19" i="26"/>
  <c r="T12" i="26"/>
  <c r="E29" i="7"/>
  <c r="S4" i="25" s="1"/>
  <c r="F29" i="7"/>
  <c r="T4" i="25" s="1"/>
  <c r="U22" i="24"/>
  <c r="U14" i="24"/>
  <c r="U4" i="24"/>
  <c r="R6" i="18"/>
  <c r="D57" i="4"/>
  <c r="D59" i="4" s="1"/>
  <c r="E81" i="1"/>
  <c r="P95" i="15"/>
  <c r="S3" i="25"/>
  <c r="G9" i="6" l="1"/>
  <c r="U2" i="24" s="1"/>
  <c r="E70" i="5"/>
  <c r="U12" i="26"/>
  <c r="G41" i="5"/>
  <c r="G42" i="5" s="1"/>
  <c r="U35" i="20" s="1"/>
  <c r="D33" i="9"/>
  <c r="R24" i="27" s="1"/>
  <c r="T2" i="26"/>
  <c r="S2" i="26"/>
  <c r="B159" i="6"/>
  <c r="P150" i="24" s="1"/>
  <c r="Q95" i="15"/>
  <c r="R34" i="20"/>
  <c r="D70" i="5"/>
  <c r="D11" i="4"/>
  <c r="R25" i="18"/>
  <c r="F33" i="9"/>
  <c r="T24" i="27" s="1"/>
  <c r="G20" i="2"/>
  <c r="U13" i="16" s="1"/>
  <c r="U3" i="16"/>
  <c r="Q34" i="20"/>
  <c r="C70" i="5"/>
  <c r="G43" i="8"/>
  <c r="U35" i="26" s="1"/>
  <c r="E33" i="9"/>
  <c r="S24" i="27" s="1"/>
  <c r="F70" i="5"/>
  <c r="Q2" i="18"/>
  <c r="P54" i="15"/>
  <c r="C33" i="9"/>
  <c r="Q24" i="27" s="1"/>
  <c r="Q2" i="27"/>
  <c r="B33" i="9"/>
  <c r="P24" i="27" s="1"/>
  <c r="E159" i="6"/>
  <c r="S150" i="24" s="1"/>
  <c r="S2" i="24"/>
  <c r="F159" i="6"/>
  <c r="T150" i="24" s="1"/>
  <c r="B20" i="2"/>
  <c r="P13" i="16" s="1"/>
  <c r="P3" i="16"/>
  <c r="H20" i="2"/>
  <c r="V13" i="16" s="1"/>
  <c r="V3" i="16"/>
  <c r="P42" i="15"/>
  <c r="G33" i="9"/>
  <c r="U24" i="27" s="1"/>
  <c r="C159" i="6"/>
  <c r="Q150" i="24" s="1"/>
  <c r="D20" i="2"/>
  <c r="R13" i="16" s="1"/>
  <c r="R3" i="16"/>
  <c r="D159" i="6"/>
  <c r="R150" i="24" s="1"/>
  <c r="B21" i="4"/>
  <c r="P2" i="18"/>
  <c r="Q12" i="18"/>
  <c r="U2" i="26"/>
  <c r="P104" i="15"/>
  <c r="P120" i="15"/>
  <c r="U34" i="20" l="1"/>
  <c r="G70" i="5"/>
  <c r="R5" i="18"/>
  <c r="Q104" i="15"/>
  <c r="F81" i="1"/>
  <c r="Q120" i="15" s="1"/>
  <c r="G77" i="8"/>
  <c r="U68" i="26" s="1"/>
  <c r="G159" i="6"/>
  <c r="U150" i="24" s="1"/>
  <c r="B23" i="4"/>
  <c r="P12" i="18"/>
  <c r="Q13" i="18"/>
  <c r="R2" i="18" l="1"/>
  <c r="B25" i="4"/>
  <c r="P13" i="18"/>
  <c r="C33" i="4"/>
  <c r="Q18" i="18" s="1"/>
  <c r="Q14" i="18"/>
  <c r="D23" i="4" l="1"/>
  <c r="R12" i="18"/>
  <c r="B33" i="4"/>
  <c r="P18" i="18" s="1"/>
  <c r="P14" i="18"/>
  <c r="D25" i="4" l="1"/>
  <c r="R13" i="18"/>
  <c r="D33" i="4" l="1"/>
  <c r="R18" i="18" s="1"/>
  <c r="R14" i="18"/>
</calcChain>
</file>

<file path=xl/sharedStrings.xml><?xml version="1.0" encoding="utf-8"?>
<sst xmlns="http://schemas.openxmlformats.org/spreadsheetml/2006/main" count="4245" uniqueCount="3308">
  <si>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</si>
  <si>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</si>
  <si>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</si>
  <si>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</si>
  <si>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</si>
  <si>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</si>
  <si>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</si>
  <si>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</si>
  <si>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</si>
  <si>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</si>
  <si>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</si>
  <si>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</si>
  <si>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</si>
  <si>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</si>
  <si>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</si>
  <si>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</si>
  <si>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</si>
  <si>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</si>
  <si>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</si>
  <si>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</si>
  <si>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</si>
  <si>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</si>
  <si>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</si>
  <si>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</si>
  <si>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</si>
  <si>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</si>
  <si>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</si>
  <si>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</si>
  <si>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</si>
  <si>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</si>
  <si>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</si>
  <si>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</si>
  <si>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</si>
  <si>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</si>
  <si>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</si>
  <si>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</si>
  <si>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</si>
  <si>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</si>
  <si>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</si>
  <si>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</si>
  <si>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</si>
  <si>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</si>
  <si>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</si>
  <si>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</si>
  <si>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</si>
  <si>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</si>
  <si>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</si>
  <si>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</si>
  <si>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</si>
  <si>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</si>
  <si>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</si>
  <si>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</si>
  <si>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</si>
  <si>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</si>
  <si>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</si>
  <si>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</si>
  <si>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</si>
  <si>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</si>
  <si>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</si>
  <si>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</si>
  <si>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</si>
  <si>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</si>
  <si>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</si>
  <si>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</si>
  <si>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</si>
  <si>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</si>
  <si>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</si>
  <si>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</si>
  <si>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</si>
  <si>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</si>
  <si>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</si>
  <si>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</si>
  <si>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</si>
  <si>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</si>
  <si>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</si>
  <si>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</si>
  <si>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</si>
  <si>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</si>
  <si>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</si>
  <si>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</si>
  <si>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</si>
  <si>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</si>
  <si>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</si>
  <si>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</si>
  <si>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</si>
  <si>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</si>
  <si>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</si>
  <si>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</si>
  <si>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</si>
  <si>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</si>
  <si>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</si>
  <si>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</si>
  <si>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</si>
  <si>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</si>
  <si>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</si>
  <si>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</si>
  <si>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</si>
  <si>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</si>
  <si>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</si>
  <si>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</si>
  <si>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</si>
  <si>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</si>
  <si>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</si>
  <si>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</si>
  <si>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</si>
  <si>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</si>
  <si>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</si>
  <si>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</si>
  <si>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</si>
  <si>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</si>
  <si>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</si>
  <si>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</si>
  <si>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</si>
  <si>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</si>
  <si>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</si>
  <si>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</si>
  <si>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</si>
  <si>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</si>
  <si>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</si>
  <si>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</si>
  <si>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</si>
  <si>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</si>
  <si>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</si>
  <si>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</si>
  <si>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</si>
  <si>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</si>
  <si>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</si>
  <si>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</si>
  <si>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</si>
  <si>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</si>
  <si>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</si>
  <si>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</si>
  <si>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</si>
  <si>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</si>
  <si>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</si>
  <si>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</si>
  <si>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</si>
  <si>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</si>
  <si>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</si>
  <si>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</si>
  <si>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</si>
  <si>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</si>
  <si>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</si>
  <si>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</si>
  <si>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</si>
  <si>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</si>
  <si>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</si>
  <si>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</si>
  <si>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</si>
  <si>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</si>
  <si>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</si>
  <si>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</si>
  <si>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</si>
  <si>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</si>
  <si>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</si>
  <si>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</si>
  <si>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</si>
  <si>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</si>
  <si>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</si>
  <si>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</si>
  <si>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</si>
  <si>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</si>
  <si>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</si>
  <si>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</si>
  <si>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</si>
  <si>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</si>
  <si>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</si>
  <si>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</si>
  <si>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</si>
  <si>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</si>
  <si>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</si>
  <si>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</si>
  <si>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</si>
  <si>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</si>
  <si>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</si>
  <si>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</si>
  <si>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</si>
  <si>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</si>
  <si>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</si>
  <si>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</si>
  <si>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</si>
  <si>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</si>
  <si>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</si>
  <si>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</si>
  <si>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</si>
  <si>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</si>
  <si>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</si>
  <si>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</si>
  <si>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</si>
  <si>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</si>
  <si>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</si>
  <si>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</si>
  <si>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</si>
  <si>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</si>
  <si>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</si>
  <si>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</si>
  <si>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</si>
  <si>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</si>
  <si>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</si>
  <si>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</si>
  <si>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</si>
  <si>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</si>
  <si>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</si>
  <si>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</si>
  <si>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</si>
  <si>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</si>
  <si>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</si>
  <si>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</si>
  <si>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</si>
  <si>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</si>
  <si>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</si>
  <si>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</si>
  <si>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</si>
  <si>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</si>
  <si>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</si>
  <si>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</si>
  <si>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</si>
  <si>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</si>
  <si>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</si>
  <si>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</si>
  <si>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</si>
  <si>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</si>
  <si>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</si>
  <si>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</si>
  <si>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</si>
  <si>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</si>
  <si>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</si>
  <si>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</si>
  <si>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</si>
  <si>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</si>
  <si>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</si>
  <si>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</si>
  <si>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</si>
  <si>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</si>
  <si>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</si>
  <si>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</si>
  <si>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</si>
  <si>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</si>
  <si>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</si>
  <si>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</si>
  <si>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</si>
  <si>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</si>
  <si>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</si>
  <si>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</si>
  <si>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</si>
  <si>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</si>
  <si>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</si>
  <si>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</si>
  <si>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</si>
  <si>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</si>
  <si>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</si>
  <si>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</si>
  <si>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</si>
  <si>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</si>
  <si>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</si>
  <si>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</si>
  <si>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</si>
  <si>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</si>
  <si>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</si>
  <si>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</si>
  <si>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</si>
  <si>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</si>
  <si>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</si>
  <si>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</si>
  <si>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</si>
  <si>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</si>
  <si>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</si>
  <si>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</si>
  <si>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</si>
  <si>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</si>
  <si>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</si>
  <si>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</si>
  <si>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</si>
  <si>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</si>
  <si>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</si>
  <si>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</si>
  <si>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</si>
  <si>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</si>
  <si>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</si>
  <si>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</si>
  <si>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</si>
  <si>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</si>
  <si>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</si>
  <si>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</si>
  <si>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</si>
  <si>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</si>
  <si>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</si>
  <si>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</si>
  <si>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</si>
  <si>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</si>
  <si>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</si>
  <si>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</si>
  <si>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</si>
  <si>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</si>
  <si>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</si>
  <si>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</si>
  <si>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</si>
  <si>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</si>
  <si>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</si>
  <si>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</si>
  <si>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</si>
  <si>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</si>
  <si>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</si>
  <si>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</si>
  <si>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</si>
  <si>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</si>
  <si>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</si>
  <si>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</si>
  <si>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</si>
  <si>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</si>
  <si>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</si>
  <si>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</si>
  <si>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</si>
  <si>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</si>
  <si>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</si>
  <si>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</si>
  <si>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</si>
  <si>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</si>
  <si>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</si>
  <si>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</si>
  <si>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</si>
  <si>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</si>
  <si>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</si>
  <si>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</si>
  <si>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</si>
  <si>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</si>
  <si>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</si>
  <si>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</si>
  <si>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</si>
  <si>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</si>
  <si>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</si>
  <si>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</si>
  <si>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</si>
  <si>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</si>
  <si>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</si>
  <si>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</si>
  <si>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</si>
  <si>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</si>
  <si>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</si>
  <si>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</si>
  <si>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</si>
  <si>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</si>
  <si>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</si>
  <si>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</si>
  <si>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</si>
  <si>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</si>
  <si>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</si>
  <si>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</si>
  <si>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</si>
  <si>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</si>
  <si>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</si>
  <si>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</si>
  <si>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</si>
  <si>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</si>
  <si>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</si>
  <si>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</si>
  <si>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</si>
  <si>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</si>
  <si>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</si>
  <si>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</si>
  <si>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</si>
  <si>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</si>
  <si>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</si>
  <si>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</si>
  <si>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</si>
  <si>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</si>
  <si>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</si>
  <si>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</si>
  <si>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</si>
  <si>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</si>
  <si>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</si>
  <si>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</si>
  <si>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</si>
  <si>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</si>
  <si>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</si>
  <si>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</si>
  <si>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</si>
  <si>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</si>
  <si>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</si>
  <si>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</si>
  <si>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</si>
  <si>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</si>
  <si>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</si>
  <si>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</si>
  <si>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</si>
  <si>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</si>
  <si>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</si>
  <si>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</si>
  <si>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</si>
  <si>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</si>
  <si>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</si>
  <si>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</si>
  <si>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</si>
  <si>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</si>
  <si>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</si>
  <si>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</si>
  <si>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</si>
  <si>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</si>
  <si>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</si>
  <si>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</si>
  <si>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</si>
  <si>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</si>
  <si>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</si>
  <si>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</si>
  <si>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</si>
  <si>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</si>
  <si>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</si>
  <si>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</si>
  <si>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</si>
  <si>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</si>
  <si>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</si>
  <si>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</si>
  <si>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</si>
  <si>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</si>
  <si>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</si>
  <si>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</si>
  <si>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</si>
  <si>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</si>
  <si>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</si>
  <si>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</si>
  <si>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</si>
  <si>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</si>
  <si>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</si>
  <si>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</si>
  <si>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</si>
  <si>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</si>
  <si>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</si>
  <si>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</si>
  <si>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</si>
  <si>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</si>
  <si>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</si>
  <si>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</si>
  <si>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</si>
  <si>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</si>
  <si>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</si>
  <si>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</si>
  <si>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</si>
  <si>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</si>
  <si>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</si>
  <si>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</si>
  <si>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</si>
  <si>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</si>
  <si>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</si>
  <si>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</si>
  <si>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</si>
  <si>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</si>
  <si>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</si>
  <si>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</si>
  <si>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</si>
  <si>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</si>
  <si>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</si>
  <si>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</si>
  <si>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</si>
  <si>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</si>
  <si>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</si>
  <si>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</si>
  <si>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</si>
  <si>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</si>
  <si>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</si>
  <si>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</si>
  <si>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</si>
  <si>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</si>
  <si>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</si>
  <si>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</si>
  <si>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</si>
  <si>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</si>
  <si>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</si>
  <si>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</si>
  <si>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</si>
  <si>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</si>
  <si>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</si>
  <si>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</si>
  <si>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</si>
  <si>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</si>
  <si>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</si>
  <si>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</si>
  <si>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</si>
  <si>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</si>
  <si>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</si>
  <si>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</si>
  <si>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</si>
  <si>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</si>
  <si>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</si>
  <si>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</si>
  <si>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</si>
  <si>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</si>
  <si>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</si>
  <si>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</si>
  <si>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</si>
  <si>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</si>
  <si>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</si>
  <si>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</si>
  <si>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</si>
  <si>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</si>
  <si>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</si>
  <si>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</si>
  <si>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</si>
  <si>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</si>
  <si>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</si>
  <si>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</si>
  <si>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</si>
  <si>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</si>
  <si>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</si>
  <si>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</si>
  <si>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</si>
  <si>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</si>
  <si>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</si>
  <si>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</si>
  <si>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</si>
  <si>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</si>
  <si>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</si>
  <si>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</si>
  <si>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</si>
  <si>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</si>
  <si>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</si>
  <si>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</si>
  <si>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</si>
  <si>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</si>
  <si>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</si>
  <si>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</si>
  <si>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</si>
  <si>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</si>
  <si>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</si>
  <si>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</si>
  <si>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</si>
  <si>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</si>
  <si>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</si>
  <si>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</si>
  <si>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</si>
  <si>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</si>
  <si>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</si>
  <si>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</si>
  <si>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</si>
  <si>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</si>
  <si>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</si>
  <si>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</si>
  <si>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</si>
  <si>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</si>
  <si>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</si>
  <si>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</si>
  <si>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</si>
  <si>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</si>
  <si>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</si>
  <si>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</si>
  <si>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</si>
  <si>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</si>
  <si>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</si>
  <si>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</si>
  <si>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</si>
  <si>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</si>
  <si>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</si>
  <si>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</si>
  <si>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</si>
  <si>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</si>
  <si>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</si>
  <si>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</si>
  <si>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</si>
  <si>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</si>
  <si>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</si>
  <si>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</si>
  <si>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</si>
  <si>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</si>
  <si>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</si>
  <si>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</si>
  <si>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</si>
  <si>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</si>
  <si>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</si>
  <si>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</si>
  <si>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</si>
  <si>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</si>
  <si>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</si>
  <si>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</si>
  <si>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</si>
  <si>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</si>
  <si>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</si>
  <si>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</si>
  <si>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</si>
  <si>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</si>
  <si>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</si>
  <si>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</si>
  <si>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</si>
  <si>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</si>
  <si>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</si>
  <si>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</si>
  <si>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</si>
  <si>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</si>
  <si>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</si>
  <si>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</si>
  <si>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</si>
  <si>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</si>
  <si>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</si>
  <si>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</si>
  <si>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</si>
  <si>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</si>
  <si>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</si>
  <si>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</si>
  <si>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</si>
  <si>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</si>
  <si>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</si>
  <si>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</si>
  <si>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</si>
  <si>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</si>
  <si>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</si>
  <si>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</si>
  <si>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</si>
  <si>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</si>
  <si>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</si>
  <si>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</si>
  <si>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</si>
  <si>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</si>
  <si>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</si>
  <si>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</si>
  <si>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</si>
  <si>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</si>
  <si>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</si>
  <si>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</si>
  <si>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</si>
  <si>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</si>
  <si>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</si>
  <si>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</si>
  <si>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</si>
  <si>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</si>
  <si>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</si>
  <si>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</si>
  <si>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</si>
  <si>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</si>
  <si>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</si>
  <si>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</si>
  <si>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</si>
  <si>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</si>
  <si>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</si>
  <si>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</si>
  <si>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</si>
  <si>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</si>
  <si>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</si>
  <si>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</si>
  <si>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</si>
  <si>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</si>
  <si>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</si>
  <si>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</si>
  <si>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</si>
  <si>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</si>
  <si>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</si>
  <si>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</si>
  <si>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</si>
  <si>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</si>
  <si>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</si>
  <si>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</si>
  <si>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</si>
  <si>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</si>
  <si>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</si>
  <si>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</si>
  <si>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</si>
  <si>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</si>
  <si>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</si>
  <si>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</si>
  <si>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</si>
  <si>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</si>
  <si>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</si>
  <si>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</si>
  <si>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</si>
  <si>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</si>
  <si>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</si>
  <si>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</si>
  <si>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</si>
  <si>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</si>
  <si>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</si>
  <si>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</si>
  <si>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</si>
  <si>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</si>
  <si>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</si>
  <si>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</si>
  <si>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</si>
  <si>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</si>
  <si>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</si>
  <si>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</si>
  <si>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</si>
  <si>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</si>
  <si>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</si>
  <si>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</si>
  <si>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</si>
  <si>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</si>
  <si>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</si>
  <si>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</si>
  <si>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</si>
  <si>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</si>
  <si>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</si>
  <si>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</si>
  <si>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</si>
  <si>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</si>
  <si>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</si>
  <si>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</si>
  <si>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</si>
  <si>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</si>
  <si>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</si>
  <si>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</si>
  <si>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</si>
  <si>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</si>
  <si>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</si>
  <si>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</si>
  <si>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</si>
  <si>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</si>
  <si>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</si>
  <si>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</si>
  <si>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</si>
  <si>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</si>
  <si>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</si>
  <si>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</si>
  <si>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</si>
  <si>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</si>
  <si>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</si>
  <si>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</si>
  <si>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</si>
  <si>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</si>
  <si>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</si>
  <si>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</si>
  <si>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</si>
  <si>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</si>
  <si>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</si>
  <si>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</si>
  <si>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</si>
  <si>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</si>
  <si>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</si>
  <si>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</si>
  <si>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</si>
  <si>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</si>
  <si>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</si>
  <si>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</si>
  <si>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</si>
  <si>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</si>
  <si>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</si>
  <si>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</si>
  <si>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</si>
  <si>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</si>
  <si>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</si>
  <si>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</si>
  <si>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</si>
  <si>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</si>
  <si>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</si>
  <si>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</si>
  <si>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</si>
  <si>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</si>
  <si>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</si>
  <si>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</si>
  <si>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</si>
  <si>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</si>
  <si>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</si>
  <si>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</si>
  <si>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</si>
  <si>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</si>
  <si>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</si>
  <si>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</si>
  <si>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</si>
  <si>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</si>
  <si>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</si>
  <si>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</si>
  <si>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</si>
  <si>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</si>
  <si>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</si>
  <si>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</si>
  <si>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</si>
  <si>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</si>
  <si>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</si>
  <si>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</si>
  <si>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</si>
  <si>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</si>
  <si>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</si>
  <si>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</si>
  <si>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</si>
  <si>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</si>
  <si>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</si>
  <si>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</si>
  <si>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</si>
  <si>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</si>
  <si>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</si>
  <si>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</si>
  <si>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</si>
  <si>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</si>
  <si>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</si>
  <si>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</si>
  <si>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</si>
  <si>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</si>
  <si>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</si>
  <si>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</si>
  <si>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</si>
  <si>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</si>
  <si>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</si>
  <si>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</si>
  <si>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</si>
  <si>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</si>
  <si>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</si>
  <si>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</si>
  <si>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</si>
  <si>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</si>
  <si>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</si>
  <si>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</si>
  <si>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</si>
  <si>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</si>
  <si>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</si>
  <si>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</si>
  <si>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</si>
  <si>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</si>
  <si>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</si>
  <si>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</si>
  <si>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</si>
  <si>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</si>
  <si>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</si>
  <si>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</si>
  <si>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</si>
  <si>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</si>
  <si>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</si>
  <si>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</si>
  <si>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</si>
  <si>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</si>
  <si>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</si>
  <si>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</si>
  <si>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</si>
  <si>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</si>
  <si>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</si>
  <si>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</si>
  <si>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</si>
  <si>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</si>
  <si>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</si>
  <si>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</si>
  <si>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</si>
  <si>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</si>
  <si>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</si>
  <si>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</si>
  <si>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</si>
  <si>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</si>
  <si>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</si>
  <si>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</si>
  <si>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</si>
  <si>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</si>
  <si>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</si>
  <si>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</si>
  <si>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</si>
  <si>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</si>
  <si>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</si>
  <si>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</si>
  <si>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</si>
  <si>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</si>
  <si>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</si>
  <si>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</si>
  <si>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</si>
  <si>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</si>
  <si>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</si>
  <si>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</si>
  <si>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</si>
  <si>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</si>
  <si>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</si>
  <si>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</si>
  <si>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</si>
  <si>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</si>
  <si>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</si>
  <si>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</si>
  <si>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</si>
  <si>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</si>
  <si>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</si>
  <si>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</si>
  <si>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</si>
  <si>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</si>
  <si>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</si>
  <si>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</si>
  <si>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</si>
  <si>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</si>
  <si>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</si>
  <si>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</si>
  <si>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</si>
  <si>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</si>
  <si>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</si>
  <si>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</si>
  <si>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</si>
  <si>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</si>
  <si>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</si>
  <si>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</si>
  <si>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</si>
  <si>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</si>
  <si>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</si>
  <si>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</si>
  <si>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</si>
  <si>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</si>
  <si>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</si>
  <si>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</si>
  <si>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</si>
  <si>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</si>
  <si>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</si>
  <si>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</si>
  <si>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</si>
  <si>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</si>
  <si>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</si>
  <si>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</si>
  <si>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</si>
  <si>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</si>
  <si>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</si>
  <si>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</si>
  <si>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</si>
  <si>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</si>
  <si>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</si>
  <si>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</si>
  <si>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</si>
  <si>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</si>
  <si>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</si>
  <si>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</si>
  <si>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</si>
  <si>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</si>
  <si>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</si>
  <si>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</si>
  <si>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</si>
  <si>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</si>
  <si>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</si>
  <si>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</si>
  <si>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</si>
  <si>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</si>
  <si>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</si>
  <si>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</si>
  <si>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</si>
  <si>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</si>
  <si>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</si>
  <si>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</si>
  <si>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</si>
  <si>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</si>
  <si>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</si>
  <si>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</si>
  <si>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</si>
  <si>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</si>
  <si>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</si>
  <si>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</si>
  <si>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</si>
  <si>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</si>
  <si>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</si>
  <si>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</si>
  <si>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</si>
  <si>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</si>
  <si>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</si>
  <si>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</si>
  <si>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</si>
  <si>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</si>
  <si>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</si>
  <si>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</si>
  <si>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</si>
  <si>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</si>
  <si>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</si>
  <si>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</si>
  <si>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</si>
  <si>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</si>
  <si>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</si>
  <si>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</si>
  <si>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</si>
  <si>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</si>
  <si>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</si>
  <si>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</si>
  <si>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</si>
  <si>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</si>
  <si>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</si>
  <si>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</si>
  <si>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</si>
  <si>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</si>
  <si>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</si>
  <si>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</si>
  <si>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</si>
  <si>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</si>
  <si>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</si>
  <si>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</si>
  <si>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</si>
  <si>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</si>
  <si>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</si>
  <si>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</si>
  <si>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</si>
  <si>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</si>
  <si>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</si>
  <si>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</si>
  <si>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</si>
  <si>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</si>
  <si>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</si>
  <si>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</si>
  <si>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</si>
  <si>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</si>
  <si>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</si>
  <si>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</si>
  <si>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</si>
  <si>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</si>
  <si>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</si>
  <si>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</si>
  <si>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</si>
  <si>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</si>
  <si>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</si>
  <si>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</si>
  <si>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</si>
  <si>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</si>
  <si>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</si>
  <si>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</si>
  <si>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</si>
  <si>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</si>
  <si>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</si>
  <si>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</si>
  <si>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</si>
  <si>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</si>
  <si>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</si>
  <si>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</si>
  <si>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</si>
  <si>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</si>
  <si>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</si>
  <si>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</si>
  <si>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</si>
  <si>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</si>
  <si>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</si>
  <si>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</si>
  <si>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</si>
  <si>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</si>
  <si>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</si>
  <si>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</si>
  <si>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</si>
  <si>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</si>
  <si>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</si>
  <si>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</si>
  <si>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</si>
  <si>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</si>
  <si>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</si>
  <si>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</si>
  <si>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</si>
  <si>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</si>
  <si>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</si>
  <si>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</si>
  <si>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</si>
  <si>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</si>
  <si>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</si>
  <si>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</si>
  <si>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</si>
  <si>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</si>
  <si>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</si>
  <si>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</si>
  <si>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</si>
  <si>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</si>
  <si>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</si>
  <si>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</si>
  <si>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</si>
  <si>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</si>
  <si>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</si>
  <si>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</si>
  <si>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</si>
  <si>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</si>
  <si>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</si>
  <si>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</si>
  <si>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</si>
  <si>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</si>
  <si>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</si>
  <si>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</si>
  <si>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</si>
  <si>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</si>
  <si>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</si>
  <si>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</si>
  <si>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</si>
  <si>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</si>
  <si>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</si>
  <si>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</si>
  <si>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</si>
  <si>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</si>
  <si>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</si>
  <si>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</si>
  <si>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</si>
  <si>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</si>
  <si>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</si>
  <si>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</si>
  <si>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</si>
  <si>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</si>
  <si>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</si>
  <si>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</si>
  <si>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</si>
  <si>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</si>
  <si>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</si>
  <si>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</si>
  <si>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</si>
  <si>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</si>
  <si>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</si>
  <si>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</si>
  <si>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</si>
  <si>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</si>
  <si>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</si>
  <si>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</si>
  <si>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</si>
  <si>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</si>
  <si>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</si>
  <si>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</si>
  <si>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</si>
  <si>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</si>
  <si>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</si>
  <si>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</si>
  <si>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</si>
  <si>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</si>
  <si>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</si>
  <si>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</si>
  <si>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</si>
  <si>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</si>
  <si>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</si>
  <si>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</si>
  <si>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</si>
  <si>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</si>
  <si>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</si>
  <si>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</si>
  <si>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</si>
  <si>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</si>
  <si>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</si>
  <si>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</si>
  <si>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</si>
  <si>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</si>
  <si>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</si>
  <si>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</si>
  <si>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</si>
  <si>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</si>
  <si>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</si>
  <si>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</si>
  <si>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</si>
  <si>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</si>
  <si>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</si>
  <si>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</si>
  <si>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</si>
  <si>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</si>
  <si>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</si>
  <si>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</si>
  <si>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</si>
  <si>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</si>
  <si>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</si>
  <si>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</si>
  <si>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</si>
  <si>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</si>
  <si>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</si>
  <si>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</si>
  <si>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</si>
  <si>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</si>
  <si>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</si>
  <si>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</si>
  <si>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</si>
  <si>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</si>
  <si>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</si>
  <si>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</si>
  <si>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</si>
  <si>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</si>
  <si>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</si>
  <si>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</si>
  <si>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</si>
  <si>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</si>
  <si>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</si>
  <si>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</si>
  <si>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</si>
  <si>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</si>
  <si>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</si>
  <si>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</si>
  <si>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</si>
  <si>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</si>
  <si>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</si>
  <si>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</si>
  <si>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</si>
  <si>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</si>
  <si>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</si>
  <si>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</si>
  <si>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</si>
  <si>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</si>
  <si>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</si>
  <si>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</si>
  <si>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</si>
  <si>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</si>
  <si>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</si>
  <si>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</si>
  <si>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</si>
  <si>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</si>
  <si>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</si>
  <si>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</si>
  <si>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</si>
  <si>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</si>
  <si>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</si>
  <si>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</si>
  <si>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</si>
  <si>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</si>
  <si>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</si>
  <si>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</si>
  <si>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</si>
  <si>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</si>
  <si>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</si>
  <si>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</si>
  <si>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</si>
  <si>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</si>
  <si>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</si>
  <si>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</si>
  <si>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</si>
  <si>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</si>
  <si>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</si>
  <si>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</si>
  <si>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</si>
  <si>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</si>
  <si>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</si>
  <si>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</si>
  <si>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</si>
  <si>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</si>
  <si>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</si>
  <si>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</si>
  <si>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</si>
  <si>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</si>
  <si>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</si>
  <si>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</si>
  <si>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</si>
  <si>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</si>
  <si>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</si>
  <si>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</si>
  <si>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</si>
  <si>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</si>
  <si>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</si>
  <si>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</si>
  <si>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</si>
  <si>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</si>
  <si>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</si>
  <si>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</si>
  <si>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</si>
  <si>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</si>
  <si>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</si>
  <si>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</si>
  <si>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</si>
  <si>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</si>
  <si>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</si>
  <si>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</si>
  <si>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</si>
  <si>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</si>
  <si>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</si>
  <si>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</si>
  <si>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</si>
  <si>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</si>
  <si>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</si>
  <si>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</si>
  <si>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</si>
  <si>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</si>
  <si>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</si>
  <si>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</si>
  <si>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</si>
  <si>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</si>
  <si>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</si>
  <si>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</si>
  <si>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</si>
  <si>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</si>
  <si>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</si>
  <si>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</si>
  <si>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</si>
  <si>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</si>
  <si>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</si>
  <si>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</si>
  <si>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</si>
  <si>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</si>
  <si>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</si>
  <si>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</si>
  <si>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</si>
  <si>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</si>
  <si>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</si>
  <si>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</si>
  <si>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</si>
  <si>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</si>
  <si>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</si>
  <si>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</si>
  <si>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</si>
  <si>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</si>
  <si>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</si>
  <si>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</si>
  <si>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</si>
  <si>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</si>
  <si>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</si>
  <si>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</si>
  <si>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</si>
  <si>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</si>
  <si>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</si>
  <si>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</si>
  <si>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</si>
  <si>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</si>
  <si>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</si>
  <si>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</si>
  <si>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</si>
  <si>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</si>
  <si>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</si>
  <si>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</si>
  <si>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</si>
  <si>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</si>
  <si>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</si>
  <si>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</si>
  <si>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</si>
  <si>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</si>
  <si>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</si>
  <si>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</si>
  <si>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</si>
  <si>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</si>
  <si>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</si>
  <si>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</si>
  <si>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</si>
  <si>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</si>
  <si>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</si>
  <si>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</si>
  <si>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</si>
  <si>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</si>
  <si>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</si>
  <si>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</si>
  <si>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</si>
  <si>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</si>
  <si>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</si>
  <si>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</si>
  <si>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</si>
  <si>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</si>
  <si>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</si>
  <si>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</si>
  <si>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</si>
  <si>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</si>
  <si>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</si>
  <si>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</si>
  <si>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</si>
  <si>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</si>
  <si>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</si>
  <si>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</si>
  <si>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</si>
  <si>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</si>
  <si>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</si>
  <si>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</si>
  <si>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</si>
  <si>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</si>
  <si>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</si>
  <si>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</si>
  <si>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</si>
  <si>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</si>
  <si>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</si>
  <si>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</si>
  <si>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</si>
  <si>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</si>
  <si>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</si>
  <si>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</si>
  <si>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</si>
  <si>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</si>
  <si>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</si>
  <si>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</si>
  <si>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</si>
  <si>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</si>
  <si>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</si>
  <si>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</si>
  <si>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</si>
  <si>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</si>
  <si>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</si>
  <si>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</si>
  <si>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</si>
  <si>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</si>
  <si>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</si>
  <si>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</si>
  <si>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</si>
  <si>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</si>
  <si>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</si>
  <si>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</si>
  <si>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</si>
  <si>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</si>
  <si>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</si>
  <si>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</si>
  <si>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</si>
  <si>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</si>
  <si>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</si>
  <si>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</si>
  <si>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</si>
  <si>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</si>
  <si>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</si>
  <si>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</si>
  <si>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</si>
  <si>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</si>
  <si>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</si>
  <si>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</si>
  <si>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</si>
  <si>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</si>
  <si>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</si>
  <si>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</si>
  <si>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</si>
  <si>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</si>
  <si>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</si>
  <si>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</si>
  <si>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</si>
  <si>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</si>
  <si>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</si>
  <si>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</si>
  <si>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</si>
  <si>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</si>
  <si>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</si>
  <si>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</si>
  <si>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</si>
  <si>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</si>
  <si>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</si>
  <si>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</si>
  <si>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</si>
  <si>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</si>
  <si>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</si>
  <si>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</si>
  <si>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</si>
  <si>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</si>
  <si>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</si>
  <si>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</si>
  <si>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</si>
  <si>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</si>
  <si>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</si>
  <si>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</si>
  <si>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</si>
  <si>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</si>
  <si>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</si>
  <si>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</si>
  <si>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</si>
  <si>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</si>
  <si>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</si>
  <si>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</si>
  <si>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</si>
  <si>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</si>
  <si>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</si>
  <si>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</si>
  <si>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</si>
  <si>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</si>
  <si>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</si>
  <si>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</si>
  <si>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</si>
  <si>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</si>
  <si>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</si>
  <si>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</si>
  <si>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</si>
  <si>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</si>
  <si>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</si>
  <si>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</si>
  <si>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</si>
  <si>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</si>
  <si>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</si>
  <si>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</si>
  <si>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</si>
  <si>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</si>
  <si>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</si>
  <si>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</si>
  <si>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</si>
  <si>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</si>
  <si>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</si>
  <si>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</si>
  <si>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</si>
  <si>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</si>
  <si>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</si>
  <si>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</si>
  <si>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</si>
  <si>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</si>
  <si>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</si>
  <si>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</si>
  <si>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</si>
  <si>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</si>
  <si>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</si>
  <si>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</si>
  <si>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</si>
  <si>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</si>
  <si>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</si>
  <si>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</si>
  <si>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</si>
  <si>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</si>
  <si>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</si>
  <si>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</si>
  <si>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</si>
  <si>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</si>
  <si>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</si>
  <si>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</si>
  <si>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</si>
  <si>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</si>
  <si>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</si>
  <si>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</si>
  <si>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</si>
  <si>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</si>
  <si>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</si>
  <si>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</si>
  <si>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</si>
  <si>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</si>
  <si>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</si>
  <si>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</si>
  <si>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</si>
  <si>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</si>
  <si>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</si>
  <si>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</si>
  <si>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</si>
  <si>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</si>
  <si>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</si>
  <si>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</si>
  <si>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</si>
  <si>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</si>
  <si>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</si>
  <si>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</si>
  <si>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</si>
  <si>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</si>
  <si>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</si>
  <si>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</si>
  <si>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</si>
  <si>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</si>
  <si>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</si>
  <si>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</si>
  <si>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</si>
  <si>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</si>
  <si>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</si>
  <si>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</si>
  <si>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</si>
  <si>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</si>
  <si>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</si>
  <si>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</si>
  <si>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</si>
  <si>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</si>
  <si>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</si>
  <si>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</si>
  <si>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</si>
  <si>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</si>
  <si>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</si>
  <si>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</si>
  <si>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</si>
  <si>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</si>
  <si>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</si>
  <si>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</si>
  <si>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</si>
  <si>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</si>
  <si>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</si>
  <si>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</si>
  <si>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</si>
  <si>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</si>
  <si>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</si>
  <si>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</si>
  <si>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</si>
  <si>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</si>
  <si>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</si>
  <si>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</si>
  <si>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</si>
  <si>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</si>
  <si>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</si>
  <si>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</si>
  <si>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</si>
  <si>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</si>
  <si>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</si>
  <si>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</si>
  <si>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</si>
  <si>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</si>
  <si>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</si>
  <si>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</si>
  <si>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</si>
  <si>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</si>
  <si>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</si>
  <si>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</si>
  <si>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</si>
  <si>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</si>
  <si>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</si>
  <si>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</si>
  <si>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</si>
  <si>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</si>
  <si>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</si>
  <si>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</si>
  <si>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</si>
  <si>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</si>
  <si>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</si>
  <si>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</si>
  <si>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</si>
  <si>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</si>
  <si>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</si>
  <si>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</si>
  <si>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</si>
  <si>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</si>
  <si>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</si>
  <si>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</si>
  <si>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</si>
  <si>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</si>
  <si>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</si>
  <si>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</si>
  <si>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</si>
  <si>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</si>
  <si>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</si>
  <si>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</si>
  <si>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</si>
  <si>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</si>
  <si>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</si>
  <si>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</si>
  <si>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</si>
  <si>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</si>
  <si>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</si>
  <si>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</si>
  <si>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</si>
  <si>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</si>
  <si>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</si>
  <si>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</si>
  <si>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</si>
  <si>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</si>
  <si>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</si>
  <si>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</si>
  <si>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</si>
  <si>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</si>
  <si>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</si>
  <si>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</si>
  <si>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</si>
  <si>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</si>
  <si>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</si>
  <si>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</si>
  <si>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</si>
  <si>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</si>
  <si>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</si>
  <si>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</si>
  <si>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</si>
  <si>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</si>
  <si>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</si>
  <si>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</si>
  <si>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</si>
  <si>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</si>
  <si>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</si>
  <si>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</si>
  <si>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</si>
  <si>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</si>
  <si>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</si>
  <si>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</si>
  <si>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</si>
  <si>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</si>
  <si>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</si>
  <si>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</si>
  <si>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</si>
  <si>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</si>
  <si>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</si>
  <si>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</si>
  <si>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</si>
  <si>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</si>
  <si>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</si>
  <si>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</si>
  <si>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</si>
  <si>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</si>
  <si>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</si>
  <si>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</si>
  <si>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</si>
  <si>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</si>
  <si>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</si>
  <si>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</si>
  <si>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</si>
  <si>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</si>
  <si>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</si>
  <si>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</si>
  <si>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</si>
  <si>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</si>
  <si>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</si>
  <si>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</si>
  <si>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</si>
  <si>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</si>
  <si>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</si>
  <si>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</si>
  <si>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</si>
  <si>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</si>
  <si>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</si>
  <si>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</si>
  <si>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</si>
  <si>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</si>
  <si>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</si>
  <si>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</si>
  <si>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</si>
  <si>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</si>
  <si>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</si>
  <si>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</si>
  <si>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</si>
  <si>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</si>
  <si>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</si>
  <si>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</si>
  <si>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</si>
  <si>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</si>
  <si>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</si>
  <si>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</si>
  <si>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</si>
  <si>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</si>
  <si>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</si>
  <si>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</si>
  <si>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</si>
  <si>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</si>
  <si>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</si>
  <si>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</si>
  <si>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</si>
  <si>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</si>
  <si>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</si>
  <si>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</si>
  <si>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</si>
  <si>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</si>
  <si>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</si>
  <si>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</si>
  <si>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</si>
  <si>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</si>
  <si>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</si>
  <si>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</si>
  <si>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</si>
  <si>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</si>
  <si>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</si>
  <si>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</si>
  <si>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</si>
  <si>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</si>
  <si>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</si>
  <si>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</si>
  <si>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</si>
  <si>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</si>
  <si>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</si>
  <si>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</si>
  <si>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</si>
  <si>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</si>
  <si>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</si>
  <si>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</si>
  <si>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</si>
  <si>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</si>
  <si>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</si>
  <si>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</si>
  <si>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</si>
  <si>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</si>
  <si>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</si>
  <si>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</si>
  <si>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</si>
  <si>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</si>
  <si>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</si>
  <si>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</si>
  <si>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</si>
  <si>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</si>
  <si>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</si>
  <si>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</si>
  <si>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</si>
  <si>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</si>
  <si>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</si>
  <si>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</si>
  <si>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</si>
  <si>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</si>
  <si>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</si>
  <si>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</si>
  <si>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</si>
  <si>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</si>
  <si>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</si>
  <si>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</si>
  <si>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</si>
  <si>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</si>
  <si>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</si>
  <si>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</si>
  <si>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</si>
  <si>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</si>
  <si>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</si>
  <si>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</si>
  <si>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</si>
  <si>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</si>
  <si>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</si>
  <si>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</si>
  <si>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</si>
  <si>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</si>
  <si>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</si>
  <si>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</si>
  <si>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</si>
  <si>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</si>
  <si>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</si>
  <si>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</si>
  <si>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</si>
  <si>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</si>
  <si>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</si>
  <si>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</si>
  <si>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</si>
  <si>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</si>
  <si>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</si>
  <si>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</si>
  <si>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</si>
  <si>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</si>
  <si>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</si>
  <si>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</si>
  <si>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</si>
  <si>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</si>
  <si>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</si>
  <si>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</si>
  <si>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</si>
  <si>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</si>
  <si>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</si>
  <si>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</si>
  <si>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</si>
  <si>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</si>
  <si>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</si>
  <si>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</si>
  <si>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</si>
  <si>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</si>
  <si>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</si>
  <si>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</si>
  <si>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</si>
  <si>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</si>
  <si>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</si>
  <si>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</si>
  <si>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</si>
  <si>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</si>
  <si>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</si>
  <si>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</si>
  <si>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</si>
  <si>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</si>
  <si>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</si>
  <si>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</si>
  <si>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</si>
  <si>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</si>
  <si>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</si>
  <si>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</si>
  <si>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</si>
  <si>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</si>
  <si>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</si>
  <si>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</si>
  <si>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</si>
  <si>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</si>
  <si>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</si>
  <si>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</si>
  <si>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</si>
  <si>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</si>
  <si>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</si>
  <si>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</si>
  <si>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</si>
  <si>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</si>
  <si>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</si>
  <si>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</si>
  <si>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</si>
  <si>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</si>
  <si>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</si>
  <si>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</si>
  <si>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</si>
  <si>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</si>
  <si>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</si>
  <si>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</si>
  <si>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</si>
  <si>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</si>
  <si>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</si>
  <si>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</si>
  <si>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</si>
  <si>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</si>
  <si>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</si>
  <si>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</si>
  <si>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</si>
  <si>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</si>
  <si>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</si>
  <si>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</si>
  <si>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</si>
  <si>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</si>
  <si>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</si>
  <si>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</si>
  <si>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</si>
  <si>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</si>
  <si>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</si>
  <si>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</si>
  <si>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</si>
  <si>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</si>
  <si>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</si>
  <si>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</si>
  <si>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</si>
  <si>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</si>
  <si>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</si>
  <si>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</si>
  <si>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</si>
  <si>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</si>
  <si>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</si>
  <si>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</si>
  <si>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</si>
  <si>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</si>
  <si>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</si>
  <si>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</si>
  <si>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</si>
  <si>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</si>
  <si>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</si>
  <si>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</si>
  <si>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</si>
  <si>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</si>
  <si>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</si>
  <si>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</si>
  <si>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</si>
  <si>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</si>
  <si>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</si>
  <si>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</si>
  <si>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</si>
  <si>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</si>
  <si>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</si>
  <si>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</si>
  <si>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</si>
  <si>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</si>
  <si>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</si>
  <si>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</si>
  <si>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</si>
  <si>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</si>
  <si>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</si>
  <si>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</si>
  <si>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</si>
  <si>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</si>
  <si>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</si>
  <si>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</si>
  <si>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</si>
  <si>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</si>
  <si>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</si>
  <si>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</si>
  <si>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</si>
  <si>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</si>
  <si>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</si>
  <si>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</si>
  <si>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</si>
  <si>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</si>
  <si>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</si>
  <si>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</si>
  <si>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</si>
  <si>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</si>
  <si>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</si>
  <si>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</si>
  <si>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</si>
  <si>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</si>
  <si>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</si>
  <si>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</si>
  <si>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</si>
  <si>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</si>
  <si>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</si>
  <si>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</si>
  <si>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</si>
  <si>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</si>
  <si>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</si>
  <si>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</si>
  <si>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</si>
  <si>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</si>
  <si>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</si>
  <si>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</si>
  <si>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</si>
  <si>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</si>
  <si>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</si>
  <si>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</si>
  <si>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</si>
  <si>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</si>
  <si>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</si>
  <si>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</si>
  <si>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</si>
  <si>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</si>
  <si>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</si>
  <si>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</si>
  <si>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</si>
  <si>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</si>
  <si>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</si>
  <si>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</si>
  <si>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</si>
  <si>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</si>
  <si>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</si>
  <si>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</si>
  <si>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</si>
  <si>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</si>
  <si>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</si>
  <si>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</si>
  <si>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</si>
  <si>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</si>
  <si>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</si>
  <si>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</si>
  <si>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</si>
  <si>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</si>
  <si>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</si>
  <si>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</si>
  <si>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</si>
  <si>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</si>
  <si>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</si>
  <si>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</si>
  <si>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</si>
  <si>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</si>
  <si>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</si>
  <si>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</si>
  <si>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</si>
  <si>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</si>
  <si>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</si>
  <si>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</si>
  <si>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</si>
  <si>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</si>
  <si>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</si>
  <si>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</si>
  <si>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</si>
  <si>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</si>
  <si>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</si>
  <si>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</si>
  <si>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</si>
  <si>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</si>
  <si>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</si>
  <si>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</si>
  <si>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</si>
  <si>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</si>
  <si>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</si>
  <si>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</si>
  <si>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</si>
  <si>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</si>
  <si>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</si>
  <si>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</si>
  <si>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</si>
  <si>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</si>
  <si>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</si>
  <si>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</si>
  <si>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</si>
  <si>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</si>
  <si>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</si>
  <si>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</si>
  <si>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</si>
  <si>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</si>
  <si>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</si>
  <si>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</si>
  <si>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</si>
  <si>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</si>
  <si>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</si>
  <si>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</si>
  <si>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</si>
  <si>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</si>
  <si>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</si>
  <si>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</si>
  <si>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</si>
  <si>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</si>
  <si>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</si>
  <si>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</si>
  <si>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</si>
  <si>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</si>
  <si>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</si>
  <si>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</si>
  <si>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</si>
  <si>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</si>
  <si>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</si>
  <si>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</si>
  <si>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</si>
  <si>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</si>
  <si>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</si>
  <si>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</si>
  <si>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</si>
  <si>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</si>
  <si>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</si>
  <si>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</si>
  <si>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</si>
  <si>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</si>
  <si>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</si>
  <si>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</si>
  <si>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</si>
  <si>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</si>
  <si>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</si>
  <si>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</si>
  <si>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</si>
  <si>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</si>
  <si>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</si>
  <si>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</si>
  <si>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</si>
  <si>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</si>
  <si>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</si>
  <si>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</si>
  <si>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</si>
  <si>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</si>
  <si>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</si>
  <si>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</si>
  <si>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</si>
  <si>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</si>
  <si>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</si>
  <si>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</si>
  <si>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</si>
  <si>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</si>
  <si>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</si>
  <si>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</si>
  <si>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</si>
  <si>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</si>
  <si>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</si>
  <si>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</si>
  <si>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</si>
  <si>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</si>
  <si>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</si>
  <si>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</si>
  <si>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</si>
  <si>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</si>
  <si>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</si>
  <si>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</si>
  <si>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</si>
  <si>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</si>
  <si>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</si>
  <si>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</si>
  <si>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</si>
  <si>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</si>
  <si>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</si>
  <si>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</si>
  <si>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</si>
  <si>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</si>
  <si>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</si>
  <si>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</si>
  <si>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</si>
  <si>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</si>
  <si>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</si>
  <si>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</si>
  <si>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</si>
  <si>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</si>
  <si>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</si>
  <si>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</si>
  <si>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</si>
  <si>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</si>
  <si>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</si>
  <si>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</si>
  <si>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</si>
  <si>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</si>
  <si>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</si>
  <si>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</si>
  <si>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</si>
  <si>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</si>
  <si>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</si>
  <si>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</si>
  <si>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</si>
  <si>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</si>
  <si>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</si>
  <si>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</si>
  <si>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</si>
  <si>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</si>
  <si>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</si>
  <si>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</si>
  <si>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</si>
  <si>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</si>
  <si>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</si>
  <si>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</si>
  <si>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</si>
  <si>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</si>
  <si>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</si>
  <si>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</si>
  <si>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</si>
  <si>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</si>
  <si>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</si>
  <si>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</si>
  <si>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</si>
  <si>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</si>
  <si>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</si>
  <si>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</si>
  <si>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</si>
  <si>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</si>
  <si>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</si>
  <si>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</si>
  <si>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</si>
  <si>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</si>
  <si>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</si>
  <si>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</si>
  <si>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</si>
  <si>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</si>
  <si>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</si>
  <si>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</si>
  <si>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</si>
  <si>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</si>
  <si>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</si>
  <si>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</si>
  <si>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</si>
  <si>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</si>
  <si>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</si>
  <si>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</si>
  <si>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</si>
  <si>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</si>
  <si>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</si>
  <si>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</si>
  <si>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</si>
  <si>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</si>
  <si>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</si>
  <si>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</si>
  <si>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</si>
  <si>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</si>
  <si>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</si>
  <si>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</si>
  <si>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</si>
  <si>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</si>
  <si>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</si>
  <si>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</si>
  <si>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</si>
  <si>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</si>
  <si>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</si>
  <si>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</si>
  <si>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</si>
  <si>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</si>
  <si>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</si>
  <si>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</si>
  <si>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</si>
  <si>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</si>
  <si>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</si>
  <si>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</si>
  <si>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</si>
  <si>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</si>
  <si>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</si>
  <si>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</si>
  <si>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</si>
  <si>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</si>
  <si>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</si>
  <si>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</si>
  <si>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</si>
  <si>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</si>
  <si>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</si>
  <si>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</si>
  <si>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</si>
  <si>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</si>
  <si>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</si>
  <si>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</si>
  <si>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</si>
  <si>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</si>
  <si>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</si>
  <si>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</si>
  <si>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</si>
  <si>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</si>
  <si>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</si>
  <si>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</si>
  <si>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</si>
  <si>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</si>
  <si>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</si>
  <si>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</si>
  <si>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</si>
  <si>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</si>
  <si>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</si>
  <si>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</si>
  <si>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</si>
  <si>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</si>
  <si>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</si>
  <si>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</si>
  <si>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</si>
  <si>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</si>
  <si>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</si>
  <si>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</si>
  <si>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</si>
  <si>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</si>
  <si>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</si>
  <si>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</si>
  <si>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</si>
  <si>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</si>
  <si>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</si>
  <si>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</si>
  <si>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</si>
  <si>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</si>
  <si>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</si>
  <si>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</si>
  <si>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</si>
  <si>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</si>
  <si>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</si>
  <si>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</si>
  <si>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</si>
  <si>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</si>
  <si>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</si>
  <si>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</si>
  <si>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</si>
  <si>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</si>
  <si>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</si>
  <si>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</si>
  <si>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</si>
  <si>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</si>
  <si>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</si>
  <si>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</si>
  <si>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</si>
  <si>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</si>
  <si>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</si>
  <si>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</si>
  <si>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</si>
  <si>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</si>
  <si>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</si>
  <si>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</si>
  <si>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</si>
  <si>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</si>
  <si>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</si>
  <si>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</si>
  <si>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</si>
  <si>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</si>
  <si>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</si>
  <si>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</si>
  <si>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</si>
  <si>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</si>
  <si>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</si>
  <si>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</si>
  <si>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</si>
  <si>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</si>
  <si>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</si>
  <si>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</si>
  <si>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</si>
  <si>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</si>
  <si>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</si>
  <si>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</si>
  <si>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</si>
  <si>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</si>
  <si>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</si>
  <si>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</si>
  <si>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</si>
  <si>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</si>
  <si>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</si>
  <si>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</si>
  <si>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</si>
  <si>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</si>
  <si>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</si>
  <si>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</si>
  <si>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</si>
  <si>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</si>
  <si>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</si>
  <si>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</si>
  <si>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</si>
  <si>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</si>
  <si>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</si>
  <si>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</si>
  <si>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</si>
  <si>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</si>
  <si>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</si>
  <si>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</si>
  <si>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</si>
  <si>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</si>
  <si>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</si>
  <si>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</si>
  <si>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</si>
  <si>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</si>
  <si>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</si>
  <si>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</si>
  <si>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</si>
  <si>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</si>
  <si>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</si>
  <si>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</si>
  <si>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</si>
  <si>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</si>
  <si>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</si>
  <si>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</si>
  <si>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</si>
  <si>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</si>
  <si>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</si>
  <si>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</si>
  <si>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</si>
  <si>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</si>
  <si>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</si>
  <si>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</si>
  <si>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</si>
  <si>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</si>
  <si>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</si>
  <si>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</si>
  <si>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</si>
  <si>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</si>
  <si>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</si>
  <si>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</si>
  <si>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</si>
  <si>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</si>
  <si>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</si>
  <si>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</si>
  <si>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</si>
  <si>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</si>
  <si>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</si>
  <si>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</si>
  <si>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</si>
  <si>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</si>
  <si>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</si>
  <si>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</si>
  <si>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</si>
  <si>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</si>
  <si>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</si>
  <si>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</si>
  <si>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</si>
  <si>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</si>
  <si>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</si>
  <si>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</si>
  <si>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</si>
  <si>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</si>
  <si>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</si>
  <si>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</si>
  <si>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</si>
  <si>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</si>
  <si>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</si>
  <si>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</si>
  <si>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</si>
  <si>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</si>
  <si>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</si>
  <si>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</si>
  <si>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</si>
  <si>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</si>
  <si>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</si>
  <si>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</si>
  <si>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</si>
  <si>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</si>
  <si>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</si>
  <si>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</si>
  <si>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</si>
  <si>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</si>
  <si>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</si>
  <si>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</si>
  <si>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</si>
  <si>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</si>
  <si>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</si>
  <si>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</si>
  <si>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</si>
  <si>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</si>
  <si>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</si>
  <si>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</si>
  <si>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</si>
  <si>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</si>
  <si>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</si>
  <si>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</si>
  <si>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</si>
  <si>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</si>
  <si>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</si>
  <si>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</si>
  <si>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</si>
  <si>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</si>
  <si>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</si>
  <si>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</si>
  <si>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</si>
  <si>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</si>
  <si>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</si>
  <si>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</si>
  <si>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</si>
  <si>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</si>
  <si>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</si>
  <si>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</si>
  <si>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</si>
  <si>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</si>
  <si>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</si>
  <si>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</si>
  <si>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</si>
  <si>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</si>
  <si>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</si>
  <si>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</si>
  <si>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</si>
  <si>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</si>
  <si>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</si>
  <si>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</si>
  <si>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</si>
  <si>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</si>
  <si>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</si>
  <si>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</si>
  <si>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</si>
  <si>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</si>
  <si>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</si>
  <si>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</si>
  <si>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</si>
  <si>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</si>
  <si>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</si>
  <si>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</si>
  <si>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</si>
  <si>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</si>
  <si>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</si>
  <si>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</si>
  <si>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</si>
  <si>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</si>
  <si>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</si>
  <si>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</si>
  <si>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</si>
  <si>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</si>
  <si>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</si>
  <si>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</si>
  <si>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</si>
  <si>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</si>
  <si>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</si>
  <si>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</si>
  <si>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</si>
  <si>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</si>
  <si>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</si>
  <si>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</si>
  <si>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</si>
  <si>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</si>
  <si>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</si>
  <si>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</si>
  <si>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</si>
  <si>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</si>
  <si>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</si>
  <si>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</si>
  <si>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</si>
  <si>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</si>
  <si>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</si>
  <si>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</si>
  <si>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</si>
  <si>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</si>
  <si>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</si>
  <si>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</si>
  <si>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</si>
  <si>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</si>
  <si>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</si>
  <si>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</si>
  <si>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</si>
  <si>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</si>
  <si>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</si>
  <si>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</si>
  <si>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</si>
  <si>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</si>
  <si>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</si>
  <si>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</si>
  <si>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</si>
  <si>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</si>
  <si>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</si>
  <si>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</si>
  <si>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</si>
  <si>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</si>
  <si>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</si>
  <si>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</si>
  <si>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</si>
  <si>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</si>
  <si>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</si>
  <si>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</si>
  <si>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</si>
  <si>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</si>
  <si>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</si>
  <si>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</si>
  <si>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</si>
  <si>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</si>
  <si>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</si>
  <si>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</si>
  <si>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</si>
  <si>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</si>
  <si>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</si>
  <si>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</si>
  <si>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</si>
  <si>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</si>
  <si>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</si>
  <si>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</si>
  <si>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</si>
  <si>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</si>
  <si>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</si>
  <si>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</si>
  <si>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</si>
  <si>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</si>
  <si>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</si>
  <si>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</si>
  <si>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</si>
  <si>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</si>
  <si>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</si>
  <si>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</si>
  <si>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</si>
  <si>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</si>
  <si>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</si>
  <si>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</si>
  <si>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</si>
  <si>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</si>
  <si>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</si>
  <si>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</si>
  <si>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</si>
  <si>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</si>
  <si>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</si>
  <si>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</si>
  <si>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</si>
  <si>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</si>
  <si>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</si>
  <si>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</si>
  <si>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</si>
  <si>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</si>
  <si>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</si>
  <si>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</si>
  <si>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</si>
  <si>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</si>
  <si>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</si>
  <si>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</si>
  <si>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</si>
  <si>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</si>
  <si>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</si>
  <si>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</si>
  <si>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</si>
  <si>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</si>
  <si>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</si>
  <si>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</si>
  <si>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</si>
  <si>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</si>
  <si>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</si>
  <si>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</si>
  <si>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</si>
  <si>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</si>
  <si>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</si>
  <si>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</si>
  <si>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</si>
  <si>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</si>
  <si>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</si>
  <si>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</si>
  <si>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</si>
  <si>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</si>
  <si>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</si>
  <si>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</si>
  <si>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</si>
  <si>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</si>
  <si>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</si>
  <si>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</si>
  <si>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</si>
  <si>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</si>
  <si>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</si>
  <si>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</si>
  <si>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</si>
  <si>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</si>
  <si>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</si>
  <si>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</si>
  <si>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</si>
  <si>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</si>
  <si>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</si>
  <si>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</si>
  <si>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</si>
  <si>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</si>
  <si>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</si>
  <si>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</si>
  <si>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</si>
  <si>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</si>
  <si>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</si>
  <si>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</si>
  <si>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</si>
  <si>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</si>
  <si>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</si>
  <si>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</si>
  <si>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</si>
  <si>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</si>
  <si>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</si>
  <si>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</si>
  <si>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</si>
  <si>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</si>
  <si>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</si>
  <si>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</si>
  <si>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</si>
  <si>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</si>
  <si>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</si>
  <si>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</si>
  <si>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</si>
  <si>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</si>
  <si>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</si>
  <si>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</si>
  <si>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</si>
  <si>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</si>
  <si>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</si>
  <si>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</si>
  <si>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</si>
  <si>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</si>
  <si>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</si>
  <si>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</si>
  <si>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</si>
  <si>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</si>
  <si>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</si>
  <si>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</si>
  <si>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</si>
  <si>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</si>
  <si>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</si>
  <si>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</si>
  <si>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</si>
  <si>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</si>
  <si>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</si>
  <si>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</si>
  <si>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</si>
  <si>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</si>
  <si>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</si>
  <si>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</si>
  <si>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</si>
  <si>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</si>
  <si>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</si>
  <si>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</si>
  <si>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</si>
  <si>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</si>
  <si>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</si>
  <si>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</si>
  <si>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</si>
  <si>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</si>
  <si>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</si>
  <si>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</si>
  <si>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</si>
  <si>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</si>
  <si>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</si>
  <si>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</si>
  <si>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</si>
  <si>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</si>
  <si>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</si>
  <si>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</si>
  <si>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</si>
  <si>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</si>
  <si>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</si>
  <si>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</si>
  <si>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</si>
  <si>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</si>
  <si>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</si>
  <si>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</si>
  <si>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</si>
  <si>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</si>
  <si>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</si>
  <si>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</si>
  <si>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</si>
  <si>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</si>
  <si>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</si>
  <si>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</si>
  <si>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</si>
  <si>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</si>
  <si>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</si>
  <si>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</si>
  <si>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</si>
  <si>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</si>
  <si>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</si>
  <si>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</si>
  <si>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</si>
  <si>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</si>
  <si>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</si>
  <si>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</si>
  <si>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</si>
  <si>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</si>
  <si>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</si>
  <si>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</si>
  <si>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</si>
  <si>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</si>
  <si>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</si>
  <si>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</si>
  <si>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</si>
  <si>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</si>
  <si>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</si>
  <si>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</si>
  <si>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</si>
  <si>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</si>
  <si>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</si>
  <si>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</si>
  <si>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</si>
  <si>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</si>
  <si>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</si>
  <si>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</si>
  <si>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</si>
  <si>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</si>
  <si>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</si>
  <si>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</si>
  <si>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</si>
  <si>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</si>
  <si>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</si>
  <si>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</si>
  <si>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</si>
  <si>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</si>
  <si>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</si>
  <si>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</si>
  <si>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</si>
  <si>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</si>
  <si>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</si>
  <si>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</si>
  <si>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</si>
  <si>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</si>
  <si>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</si>
  <si>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</si>
  <si>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</si>
  <si>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</si>
  <si>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</si>
  <si>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</si>
  <si>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</si>
  <si>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</si>
  <si>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</si>
  <si>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</si>
  <si>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</si>
  <si>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</si>
  <si>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</si>
  <si>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</si>
  <si>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</si>
  <si>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</si>
  <si>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</si>
  <si>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</si>
  <si>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</si>
  <si>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</si>
  <si>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</si>
  <si>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</si>
  <si>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</si>
  <si>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</si>
  <si>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</si>
  <si>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</si>
  <si>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</si>
  <si>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</si>
  <si>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</si>
  <si>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</si>
  <si>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</si>
  <si>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</si>
  <si>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</si>
  <si>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</si>
  <si>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</si>
  <si>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</si>
  <si>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</si>
  <si>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</si>
  <si>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</si>
  <si>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</si>
  <si>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</si>
  <si>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</si>
  <si>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</si>
  <si>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</si>
  <si>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</si>
  <si>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</si>
  <si>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</si>
  <si>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</si>
  <si>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</si>
  <si>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</si>
  <si>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</si>
  <si>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</si>
  <si>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</si>
  <si>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</si>
  <si>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</si>
  <si>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</si>
  <si>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</si>
  <si>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</si>
  <si>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</si>
  <si>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</si>
  <si>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</si>
  <si>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</si>
  <si>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</si>
  <si>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</si>
  <si>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</si>
  <si>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</si>
  <si>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</si>
  <si>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</si>
  <si>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</si>
  <si>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</si>
  <si>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</si>
  <si>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</si>
  <si>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</si>
  <si>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</si>
  <si>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</si>
  <si>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</si>
  <si>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</si>
  <si>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</si>
  <si>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</si>
  <si>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</si>
  <si>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</si>
  <si>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</si>
  <si>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</si>
  <si>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</si>
  <si>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</si>
  <si>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</si>
  <si>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</si>
  <si>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</si>
  <si>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</si>
  <si>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</si>
  <si>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</si>
  <si>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</si>
  <si>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</si>
  <si>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</si>
  <si>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</si>
  <si>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</si>
  <si>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</si>
  <si>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</si>
  <si>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</si>
  <si>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</si>
  <si>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</si>
  <si>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</si>
  <si>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</si>
  <si>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</si>
  <si>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</si>
  <si>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</si>
  <si>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</si>
  <si>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</si>
  <si>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</si>
  <si>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</si>
  <si>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</si>
  <si>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</si>
  <si>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</si>
  <si>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</si>
  <si>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</si>
  <si>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</si>
  <si>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</si>
  <si>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</si>
  <si>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</si>
  <si>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</si>
  <si>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</si>
  <si>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</si>
  <si>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</si>
  <si>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</si>
  <si>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</si>
  <si>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</si>
  <si>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</si>
  <si>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</si>
  <si>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</si>
  <si>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</si>
  <si>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</si>
  <si>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</si>
  <si>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</si>
  <si>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</si>
  <si>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</si>
  <si>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</si>
  <si>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</si>
  <si>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</si>
  <si>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</si>
  <si>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</si>
  <si>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</si>
  <si>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</si>
  <si>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</si>
  <si>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</si>
  <si>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</si>
  <si>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</si>
  <si>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</si>
  <si>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</si>
  <si>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</si>
  <si>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</si>
  <si>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</si>
  <si>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</si>
  <si>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</si>
  <si>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</si>
  <si>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</si>
  <si>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</si>
  <si>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</si>
  <si>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</si>
  <si>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</si>
  <si>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</si>
  <si>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</si>
  <si>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</si>
  <si>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</si>
  <si>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</si>
  <si>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</si>
  <si>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</si>
  <si>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</si>
  <si>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</si>
  <si>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</si>
  <si>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</si>
  <si>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</si>
  <si>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</si>
  <si>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</si>
  <si>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</si>
  <si>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</si>
  <si>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</si>
  <si>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</si>
  <si>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</si>
  <si>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</si>
  <si>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</si>
  <si>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</si>
  <si>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</si>
  <si>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</si>
  <si>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</si>
  <si>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</si>
  <si>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</si>
  <si>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</si>
  <si>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</si>
  <si>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</si>
  <si>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</si>
  <si>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</si>
  <si>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</si>
  <si>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</si>
  <si>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</si>
  <si>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</si>
  <si>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</si>
  <si>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</si>
  <si>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</si>
  <si>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</si>
  <si>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</si>
  <si>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</si>
  <si>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</si>
  <si>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</si>
  <si>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</si>
  <si>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</si>
  <si>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</si>
  <si>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</si>
  <si>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</si>
  <si>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</si>
  <si>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</si>
  <si>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</si>
  <si>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</si>
  <si>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</si>
  <si>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</si>
  <si>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</si>
  <si>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</si>
  <si>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</si>
  <si>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</si>
  <si>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</si>
  <si>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</si>
  <si>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</si>
  <si>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</si>
  <si>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</si>
  <si>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</si>
  <si>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</si>
  <si>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</si>
  <si>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</si>
  <si>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</si>
  <si>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</si>
  <si>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</si>
  <si>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</si>
  <si>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</si>
  <si>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</si>
  <si>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</si>
  <si>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</si>
  <si>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</si>
  <si>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</si>
  <si>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</si>
  <si>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</si>
  <si>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</si>
  <si>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</si>
  <si>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</si>
  <si>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</si>
  <si>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</si>
  <si>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</si>
  <si>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</si>
  <si>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</si>
  <si>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</si>
  <si>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</si>
  <si>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</si>
  <si>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</si>
  <si>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</si>
  <si>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</si>
  <si>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</si>
  <si>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</si>
  <si>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</si>
  <si>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</si>
  <si>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</si>
  <si>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</si>
  <si>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</si>
  <si>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</si>
  <si>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</si>
  <si>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</si>
  <si>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</si>
  <si>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</si>
  <si>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</si>
  <si>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</si>
  <si>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</si>
  <si>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</si>
  <si>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</si>
  <si>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</si>
  <si>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</si>
  <si>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</si>
  <si>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</si>
  <si>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</si>
  <si>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</si>
  <si>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</si>
  <si>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</si>
  <si>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</si>
  <si>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</si>
  <si>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</si>
  <si>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</si>
  <si>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</si>
  <si>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</si>
  <si>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</si>
  <si>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</si>
  <si>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</si>
  <si>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</si>
  <si>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</si>
  <si>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</si>
  <si>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</si>
  <si>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</si>
  <si>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</si>
  <si>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</si>
  <si>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</si>
  <si>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</si>
  <si>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</si>
  <si>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</si>
  <si>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</si>
  <si>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</si>
  <si>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</si>
  <si>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</si>
  <si>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</si>
  <si>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</si>
  <si>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</si>
  <si>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</si>
  <si>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</si>
  <si>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</si>
  <si>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</si>
  <si>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</si>
  <si>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</si>
  <si>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</si>
  <si>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</si>
  <si>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</si>
  <si>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</si>
  <si>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</si>
  <si>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</si>
  <si>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</si>
  <si>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</si>
  <si>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</si>
  <si>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</si>
  <si>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</si>
  <si>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</si>
  <si>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</si>
  <si>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</si>
  <si>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</si>
  <si>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</si>
  <si>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</si>
  <si>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</si>
  <si>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</si>
  <si>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</si>
  <si>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</si>
  <si>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</si>
  <si>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</si>
  <si>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</si>
  <si>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</si>
  <si>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</si>
  <si>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</si>
  <si>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</si>
  <si>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</si>
  <si>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</si>
  <si>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</si>
  <si>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</si>
  <si>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</si>
  <si>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</si>
  <si>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</si>
  <si>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</si>
  <si>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</si>
  <si>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</si>
  <si>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</si>
  <si>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</si>
  <si>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</si>
  <si>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</si>
  <si>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</si>
  <si>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</si>
  <si>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</si>
  <si>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</si>
  <si>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</si>
  <si>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</si>
  <si>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</si>
  <si>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</si>
  <si>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</si>
  <si>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</si>
  <si>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</si>
  <si>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</si>
  <si>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</si>
  <si>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</si>
  <si>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</si>
  <si>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</si>
  <si>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</si>
  <si>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</si>
  <si>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</si>
  <si>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</si>
  <si>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</si>
  <si>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</si>
  <si>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</si>
  <si>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</si>
  <si>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</si>
  <si>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</si>
  <si>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</si>
  <si>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</si>
  <si>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</si>
  <si>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</si>
  <si>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</si>
  <si>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</si>
  <si>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</si>
  <si>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</si>
  <si>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</si>
  <si>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</si>
  <si>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</si>
  <si>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</si>
  <si>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</si>
  <si>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</si>
  <si>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</si>
  <si>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</si>
  <si>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</si>
  <si>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</si>
  <si>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</si>
  <si>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</si>
  <si>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</si>
  <si>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</si>
  <si>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</si>
  <si>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</si>
  <si>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</si>
  <si>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</si>
  <si>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</si>
  <si>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</si>
  <si>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</si>
  <si>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</si>
  <si>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</si>
  <si>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</si>
  <si>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</si>
  <si>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</si>
  <si>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</si>
  <si>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</si>
  <si>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</si>
  <si>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</si>
  <si>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</si>
  <si>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</si>
  <si>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</si>
  <si>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</si>
  <si>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</si>
  <si>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</si>
  <si>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</si>
  <si>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</si>
  <si>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</si>
  <si>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</si>
  <si>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</si>
  <si>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</si>
  <si>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</si>
  <si>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</si>
  <si>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</si>
  <si>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</si>
  <si>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</si>
  <si>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</si>
  <si>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</si>
  <si>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</si>
  <si>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</si>
  <si>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</si>
  <si>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</si>
  <si>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</si>
  <si>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</si>
  <si>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</si>
  <si>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</si>
  <si>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</si>
  <si>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</si>
  <si>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</si>
  <si>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</si>
  <si>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</si>
  <si>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</si>
  <si>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</si>
  <si>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</si>
  <si>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</si>
  <si>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</si>
  <si>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</si>
  <si>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</si>
  <si>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</si>
  <si>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</si>
  <si>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</si>
  <si>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</si>
  <si>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</si>
  <si>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</si>
  <si>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</si>
  <si>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</si>
  <si>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</si>
  <si>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</si>
  <si>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</si>
  <si>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</si>
  <si>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</si>
  <si>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</si>
  <si>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</si>
  <si>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</si>
  <si>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</si>
  <si>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</si>
  <si>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</si>
  <si>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</si>
  <si>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</si>
  <si>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</si>
  <si>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</si>
  <si>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</si>
  <si>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</si>
  <si>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</si>
  <si>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</si>
  <si>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</si>
  <si>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</si>
  <si>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</si>
  <si>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</si>
  <si>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</si>
  <si>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</si>
  <si>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</si>
  <si>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</si>
  <si>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</si>
  <si>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</si>
  <si>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</si>
  <si>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</si>
  <si>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</si>
  <si>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</si>
  <si>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</si>
  <si>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</si>
  <si>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</si>
  <si>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</si>
  <si>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</si>
  <si>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</si>
  <si>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</si>
  <si>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</si>
  <si>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</si>
  <si>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</si>
  <si>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</si>
  <si>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</si>
  <si>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</si>
  <si>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</si>
  <si>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</si>
  <si>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</si>
  <si>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</si>
  <si>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</si>
  <si>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</si>
  <si>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</si>
  <si>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</si>
  <si>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</si>
  <si>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</si>
  <si>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</si>
  <si>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</si>
  <si>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</si>
  <si>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</si>
  <si>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</si>
  <si>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</si>
  <si>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</si>
  <si>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</si>
  <si>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</si>
  <si>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</si>
  <si>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</si>
  <si>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</si>
  <si>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</si>
  <si>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</si>
  <si>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</si>
  <si>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</si>
  <si>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</si>
  <si>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</si>
  <si>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</si>
  <si>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</si>
  <si>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</si>
  <si>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</si>
  <si>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</si>
  <si>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</si>
  <si>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</si>
  <si>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</si>
  <si>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</si>
  <si>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</si>
  <si>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</si>
  <si>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</si>
  <si>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</si>
  <si>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</si>
  <si>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</si>
  <si>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</si>
  <si>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</si>
  <si>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</si>
  <si>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</si>
  <si>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</si>
  <si>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</si>
  <si>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</si>
  <si>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</si>
  <si>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</si>
  <si>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</si>
  <si>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</si>
  <si>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</si>
  <si>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</si>
  <si>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</si>
  <si>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</si>
  <si>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</si>
  <si>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</si>
  <si>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</si>
  <si>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</si>
  <si>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</si>
  <si>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</si>
  <si>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</si>
  <si>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</si>
  <si>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</si>
  <si>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</si>
  <si>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</si>
  <si>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</si>
  <si>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</si>
  <si>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</si>
  <si>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</si>
  <si>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</si>
  <si>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</si>
  <si>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</si>
  <si>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</si>
  <si>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</si>
  <si>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</si>
  <si>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</si>
  <si>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</si>
  <si>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</si>
  <si>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</si>
  <si>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</si>
  <si>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</si>
  <si>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</si>
  <si>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</si>
  <si>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</si>
  <si>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</si>
  <si>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</si>
  <si>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</si>
  <si>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</si>
  <si>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</si>
  <si>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</si>
  <si>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</si>
  <si>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</si>
  <si>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</si>
  <si>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</si>
  <si>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</si>
  <si>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</si>
  <si>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</si>
  <si>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</si>
  <si>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</si>
  <si>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31 de diciembre de 2019 (e)</t>
  </si>
  <si>
    <t>Dirección general</t>
  </si>
  <si>
    <t>31 de diciembre de 2020 (e)</t>
  </si>
  <si>
    <t>Al 31 de diciembre de 2020 y al 30 de septiembre de 2021 (b)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</si>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</sst>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534" yWindow="315"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14" sqref="C14:D1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41690432.002592862</v>
      </c>
      <c r="C8" s="40">
        <f>SUM(C9:C11)</f>
        <v>35478852.140000001</v>
      </c>
      <c r="D8" s="40">
        <f>SUM(D9:D11)</f>
        <v>35478852.140000001</v>
      </c>
    </row>
    <row r="9" spans="1:11" x14ac:dyDescent="0.25">
      <c r="A9" s="53" t="s">
        <v>169</v>
      </c>
      <c r="B9" s="23">
        <v>41690432.002592862</v>
      </c>
      <c r="C9" s="23">
        <v>35478852.140000001</v>
      </c>
      <c r="D9" s="23">
        <v>35478852.140000001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41690432.002592862</v>
      </c>
      <c r="C13" s="40">
        <f>C14+C15</f>
        <v>28845961.439999998</v>
      </c>
      <c r="D13" s="40">
        <f>D14+D15</f>
        <v>28637021.93</v>
      </c>
    </row>
    <row r="14" spans="1:11" x14ac:dyDescent="0.25">
      <c r="A14" s="53" t="s">
        <v>172</v>
      </c>
      <c r="B14" s="23">
        <v>41690432.002592862</v>
      </c>
      <c r="C14" s="23">
        <v>28845961.439999998</v>
      </c>
      <c r="D14" s="23">
        <v>28637021.93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1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6632890.700000003</v>
      </c>
      <c r="D21" s="40">
        <f>D8-D13+D17</f>
        <v>6841830.2100000009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6632890.700000003</v>
      </c>
      <c r="D23" s="40">
        <f>D21-D11</f>
        <v>6841830.2100000009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6632890.700000003</v>
      </c>
      <c r="D25" s="40">
        <f>D23-D17</f>
        <v>6841830.2100000009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2">C30+C31</f>
        <v>0</v>
      </c>
      <c r="D29" s="61">
        <f t="shared" si="2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3">C25+C29</f>
        <v>6632890.700000003</v>
      </c>
      <c r="D33" s="61">
        <f t="shared" si="3"/>
        <v>6841830.2100000009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4">C38+C39</f>
        <v>0</v>
      </c>
      <c r="D37" s="61">
        <f t="shared" si="4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5">C41+C42</f>
        <v>0</v>
      </c>
      <c r="D40" s="61">
        <f t="shared" si="5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6">C37-C40</f>
        <v>0</v>
      </c>
      <c r="D44" s="61">
        <f t="shared" si="6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41690432.002592862</v>
      </c>
      <c r="C48" s="124">
        <f>C9</f>
        <v>35478852.140000001</v>
      </c>
      <c r="D48" s="124">
        <f t="shared" ref="D48" si="7">D9</f>
        <v>35478852.140000001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8">C50-C51</f>
        <v>0</v>
      </c>
      <c r="D49" s="61">
        <f t="shared" si="8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41690432.002592862</v>
      </c>
      <c r="C53" s="60">
        <f t="shared" ref="C53:D53" si="9">C14</f>
        <v>28845961.439999998</v>
      </c>
      <c r="D53" s="60">
        <f t="shared" si="9"/>
        <v>28637021.93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0">C18</f>
        <v>0</v>
      </c>
      <c r="D55" s="60">
        <f t="shared" si="10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6632890.700000003</v>
      </c>
      <c r="D57" s="61">
        <f t="shared" ref="D57" si="11">D48+D49-D53+D55</f>
        <v>6841830.2100000009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2">C57-C49</f>
        <v>6632890.700000003</v>
      </c>
      <c r="D59" s="61">
        <f t="shared" si="12"/>
        <v>6841830.2100000009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3">C10</f>
        <v>0</v>
      </c>
      <c r="D63" s="122">
        <f t="shared" si="13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4">C65-C66</f>
        <v>0</v>
      </c>
      <c r="D64" s="40">
        <f t="shared" si="14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5">C15</f>
        <v>0</v>
      </c>
      <c r="D68" s="23">
        <f t="shared" si="15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6">C19</f>
        <v>0</v>
      </c>
      <c r="D70" s="23">
        <f t="shared" si="16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7">C63+C64-C68+C70</f>
        <v>0</v>
      </c>
      <c r="D72" s="40">
        <f t="shared" si="17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8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41690432.002592862</v>
      </c>
      <c r="Q2" s="18">
        <f>'Formato 4'!C8</f>
        <v>35478852.140000001</v>
      </c>
      <c r="R2" s="18">
        <f>'Formato 4'!D8</f>
        <v>35478852.140000001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41690432.002592862</v>
      </c>
      <c r="Q3" s="18">
        <f>'Formato 4'!C9</f>
        <v>35478852.140000001</v>
      </c>
      <c r="R3" s="18">
        <f>'Formato 4'!D9</f>
        <v>35478852.140000001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41690432.002592862</v>
      </c>
      <c r="Q6" s="18">
        <f>'Formato 4'!C13</f>
        <v>28845961.439999998</v>
      </c>
      <c r="R6" s="18">
        <f>'Formato 4'!D13</f>
        <v>28637021.93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41690432.002592862</v>
      </c>
      <c r="Q7" s="18">
        <f>'Formato 4'!C14</f>
        <v>28845961.439999998</v>
      </c>
      <c r="R7" s="18">
        <f>'Formato 4'!D14</f>
        <v>28637021.93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6632890.700000003</v>
      </c>
      <c r="R12" s="18">
        <f>'Formato 4'!D21</f>
        <v>6841830.2100000009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6632890.700000003</v>
      </c>
      <c r="R13" s="18">
        <f>'Formato 4'!D23</f>
        <v>6841830.2100000009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6632890.700000003</v>
      </c>
      <c r="R14" s="18">
        <f>'Formato 4'!D25</f>
        <v>6841830.2100000009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6632890.700000003</v>
      </c>
      <c r="R18">
        <f>'Formato 4'!D33</f>
        <v>6841830.2100000009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41690432.002592862</v>
      </c>
      <c r="Q26">
        <f>'Formato 4'!C48</f>
        <v>35478852.140000001</v>
      </c>
      <c r="R26">
        <f>'Formato 4'!D48</f>
        <v>35478852.140000001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41690432.002592862</v>
      </c>
      <c r="Q30">
        <f>'Formato 4'!C53</f>
        <v>28845961.439999998</v>
      </c>
      <c r="R30">
        <f>'Formato 4'!D53</f>
        <v>28637021.93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22" zoomScale="85" zoomScaleNormal="85" workbookViewId="0">
      <selection activeCell="F40" sqref="F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41690432.002592862</v>
      </c>
      <c r="C34" s="60">
        <v>3300000</v>
      </c>
      <c r="D34" s="60">
        <v>44990432.002592862</v>
      </c>
      <c r="E34" s="60">
        <v>35271887.829999998</v>
      </c>
      <c r="F34" s="60">
        <v>35271887.829999998</v>
      </c>
      <c r="G34" s="60">
        <f>F34-B34</f>
        <v>-6418544.1725928634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>C38+C39</f>
        <v>143270.03</v>
      </c>
      <c r="D37" s="60">
        <f>D38+D39</f>
        <v>143270.03</v>
      </c>
      <c r="E37" s="60">
        <f t="shared" ref="E37:G37" si="5">E38+E39</f>
        <v>206964.31</v>
      </c>
      <c r="F37" s="60">
        <f t="shared" si="5"/>
        <v>206964.31</v>
      </c>
      <c r="G37" s="60">
        <f t="shared" si="5"/>
        <v>206964.31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143270.03</v>
      </c>
      <c r="D39" s="60">
        <v>143270.03</v>
      </c>
      <c r="E39" s="60">
        <v>206964.31</v>
      </c>
      <c r="F39" s="60">
        <v>206964.31</v>
      </c>
      <c r="G39" s="60">
        <f>F39-B39</f>
        <v>206964.31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41690432.002592862</v>
      </c>
      <c r="C41" s="61">
        <f>SUM(C9,C10,C11,C12,C13,C14,C15,C16,C28,C34,C35,C37)</f>
        <v>3443270.03</v>
      </c>
      <c r="D41" s="61">
        <f t="shared" ref="D41:E41" si="6">SUM(D9,D10,D11,D12,D13,D14,D15,D16,D28,D34,D35,D37)</f>
        <v>45133702.032592863</v>
      </c>
      <c r="E41" s="61">
        <f t="shared" si="6"/>
        <v>35478852.140000001</v>
      </c>
      <c r="F41" s="61">
        <f>SUM(F9,F10,F11,F12,F13,F14,F15,F16,F28,F34,F35,F37)</f>
        <v>35478852.140000001</v>
      </c>
      <c r="G41" s="61">
        <f>SUM(G9,G10,G11,G12,G13,G14,G15,G16,G28,G34,G35,G37)</f>
        <v>-6211579.8625928639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41690432.002592862</v>
      </c>
      <c r="C70" s="61">
        <f t="shared" ref="C70:G70" si="14">C41+C65+C67</f>
        <v>3443270.03</v>
      </c>
      <c r="D70" s="61">
        <f t="shared" si="14"/>
        <v>45133702.032592863</v>
      </c>
      <c r="E70" s="61">
        <f t="shared" si="14"/>
        <v>35478852.140000001</v>
      </c>
      <c r="F70" s="61">
        <f t="shared" si="14"/>
        <v>35478852.140000001</v>
      </c>
      <c r="G70" s="61">
        <f t="shared" si="14"/>
        <v>-6211579.8625928639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41690432.002592862</v>
      </c>
      <c r="Q28" s="18">
        <f>'Formato 5'!C34</f>
        <v>3300000</v>
      </c>
      <c r="R28" s="18">
        <f>'Formato 5'!D34</f>
        <v>44990432.002592862</v>
      </c>
      <c r="S28" s="18">
        <f>'Formato 5'!E34</f>
        <v>35271887.829999998</v>
      </c>
      <c r="T28" s="18">
        <f>'Formato 5'!F34</f>
        <v>35271887.829999998</v>
      </c>
      <c r="U28" s="18">
        <f>'Formato 5'!G34</f>
        <v>-6418544.1725928634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143270.03</v>
      </c>
      <c r="R31" s="18">
        <f>'Formato 5'!D37</f>
        <v>143270.03</v>
      </c>
      <c r="S31" s="18">
        <f>'Formato 5'!E37</f>
        <v>206964.31</v>
      </c>
      <c r="T31" s="18">
        <f>'Formato 5'!F37</f>
        <v>206964.31</v>
      </c>
      <c r="U31" s="18">
        <f>'Formato 5'!G37</f>
        <v>206964.31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143270.03</v>
      </c>
      <c r="R33" s="18">
        <f>'Formato 5'!D39</f>
        <v>143270.03</v>
      </c>
      <c r="S33" s="18">
        <f>'Formato 5'!E39</f>
        <v>206964.31</v>
      </c>
      <c r="T33" s="18">
        <f>'Formato 5'!F39</f>
        <v>206964.31</v>
      </c>
      <c r="U33" s="18">
        <f>'Formato 5'!G39</f>
        <v>206964.31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41690432.002592862</v>
      </c>
      <c r="Q34">
        <f>'Formato 5'!C41</f>
        <v>3443270.03</v>
      </c>
      <c r="R34">
        <f>'Formato 5'!D41</f>
        <v>45133702.032592863</v>
      </c>
      <c r="S34">
        <f>'Formato 5'!E41</f>
        <v>35478852.140000001</v>
      </c>
      <c r="T34">
        <f>'Formato 5'!F41</f>
        <v>35478852.140000001</v>
      </c>
      <c r="U34">
        <f>'Formato 5'!G41</f>
        <v>-6211579.8625928639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A14" sqref="A1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41690432.002592862</v>
      </c>
      <c r="C9" s="79">
        <f>SUM(C10,C18,C28,C38,C48,C58,C62,C71,C75)</f>
        <v>3443270.0300000003</v>
      </c>
      <c r="D9" s="79">
        <f>SUM(D10,D18,D28,D38,D48,D58,D62,D71,D75)</f>
        <v>45133702.032592863</v>
      </c>
      <c r="E9" s="79">
        <f t="shared" ref="E9" si="0">SUM(E10,E18,E28,E38,E48,E58,E62,E71,E75)</f>
        <v>28845961.439999998</v>
      </c>
      <c r="F9" s="79">
        <f>SUM(F10,F18,F28,F38,F48,F58,F62,F71,F75)</f>
        <v>28637021.93</v>
      </c>
      <c r="G9" s="79">
        <f>SUM(G10,G18,G28,G38,G48,G58,G62,G71,G75)</f>
        <v>16287740.592592869</v>
      </c>
    </row>
    <row r="10" spans="1:7" ht="14.25" x14ac:dyDescent="0.45">
      <c r="A10" s="83" t="s">
        <v>286</v>
      </c>
      <c r="B10" s="80">
        <f t="shared" ref="B10:G10" si="1">SUM(B11:B17)</f>
        <v>29968985.702592865</v>
      </c>
      <c r="C10" s="80">
        <f t="shared" si="1"/>
        <v>0</v>
      </c>
      <c r="D10" s="80">
        <f t="shared" si="1"/>
        <v>29968985.702592865</v>
      </c>
      <c r="E10" s="80">
        <f t="shared" si="1"/>
        <v>18619067.91</v>
      </c>
      <c r="F10" s="80">
        <f t="shared" si="1"/>
        <v>18452973.399999999</v>
      </c>
      <c r="G10" s="80">
        <f t="shared" si="1"/>
        <v>11349917.792592868</v>
      </c>
    </row>
    <row r="11" spans="1:7" x14ac:dyDescent="0.25">
      <c r="A11" s="84" t="s">
        <v>287</v>
      </c>
      <c r="B11" s="80">
        <v>18172449.728595</v>
      </c>
      <c r="C11" s="80">
        <v>0</v>
      </c>
      <c r="D11" s="80">
        <v>18172449.728595</v>
      </c>
      <c r="E11" s="80">
        <v>12430538.640000001</v>
      </c>
      <c r="F11" s="80">
        <v>12430538.640000001</v>
      </c>
      <c r="G11" s="80">
        <f>D11-E11</f>
        <v>5741911.0885949992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3023661.5745395683</v>
      </c>
      <c r="C13" s="80">
        <v>0</v>
      </c>
      <c r="D13" s="80">
        <v>3023661.5745395683</v>
      </c>
      <c r="E13" s="80">
        <v>430351.48000000004</v>
      </c>
      <c r="F13" s="80">
        <v>430351.48000000004</v>
      </c>
      <c r="G13" s="80">
        <f>D13-E13</f>
        <v>2593310.0945395683</v>
      </c>
    </row>
    <row r="14" spans="1:7" x14ac:dyDescent="0.25">
      <c r="A14" s="84" t="s">
        <v>290</v>
      </c>
      <c r="B14" s="80">
        <v>4458889.175469907</v>
      </c>
      <c r="C14" s="80">
        <v>0</v>
      </c>
      <c r="D14" s="80">
        <v>4458889.175469907</v>
      </c>
      <c r="E14" s="80">
        <v>2884882.1399999997</v>
      </c>
      <c r="F14" s="80">
        <v>2718787.63</v>
      </c>
      <c r="G14" s="80">
        <f>D14-E14</f>
        <v>1574007.0354699073</v>
      </c>
    </row>
    <row r="15" spans="1:7" x14ac:dyDescent="0.25">
      <c r="A15" s="84" t="s">
        <v>291</v>
      </c>
      <c r="B15" s="80">
        <v>4313985.2239883933</v>
      </c>
      <c r="C15" s="80">
        <v>0</v>
      </c>
      <c r="D15" s="80">
        <v>4313985.2239883933</v>
      </c>
      <c r="E15" s="80">
        <v>2873295.65</v>
      </c>
      <c r="F15" s="80">
        <v>2873295.65</v>
      </c>
      <c r="G15" s="80">
        <f t="shared" ref="G15:G17" si="2">D15-E15</f>
        <v>1440689.5739883934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1386484.4300000002</v>
      </c>
      <c r="C18" s="80">
        <f t="shared" si="3"/>
        <v>0</v>
      </c>
      <c r="D18" s="80">
        <f t="shared" si="3"/>
        <v>1386484.4300000002</v>
      </c>
      <c r="E18" s="80">
        <f t="shared" si="3"/>
        <v>603985.04999999993</v>
      </c>
      <c r="F18" s="80">
        <f t="shared" si="3"/>
        <v>603985.04999999993</v>
      </c>
      <c r="G18" s="80">
        <f t="shared" si="3"/>
        <v>782499.38</v>
      </c>
    </row>
    <row r="19" spans="1:7" x14ac:dyDescent="0.25">
      <c r="A19" s="84" t="s">
        <v>295</v>
      </c>
      <c r="B19" s="80">
        <v>473824.11000000004</v>
      </c>
      <c r="C19" s="80">
        <v>-43684.84</v>
      </c>
      <c r="D19" s="80">
        <v>430139.27</v>
      </c>
      <c r="E19" s="80">
        <v>265547.08</v>
      </c>
      <c r="F19" s="80">
        <v>265547.08</v>
      </c>
      <c r="G19" s="80">
        <f>D19-E19</f>
        <v>164592.19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6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241380.32</v>
      </c>
      <c r="C22" s="80">
        <v>0</v>
      </c>
      <c r="D22" s="80">
        <v>241380.32</v>
      </c>
      <c r="E22" s="80">
        <v>69162.8</v>
      </c>
      <c r="F22" s="80">
        <v>69162.8</v>
      </c>
      <c r="G22" s="80">
        <f t="shared" si="4"/>
        <v>172217.52000000002</v>
      </c>
    </row>
    <row r="23" spans="1:7" x14ac:dyDescent="0.25">
      <c r="A23" s="84" t="s">
        <v>299</v>
      </c>
      <c r="B23" s="80">
        <v>30000</v>
      </c>
      <c r="C23" s="80">
        <v>25346</v>
      </c>
      <c r="D23" s="80">
        <v>55346</v>
      </c>
      <c r="E23" s="80">
        <v>35801.130000000005</v>
      </c>
      <c r="F23" s="80">
        <v>35801.130000000005</v>
      </c>
      <c r="G23" s="80">
        <f t="shared" si="4"/>
        <v>19544.869999999995</v>
      </c>
    </row>
    <row r="24" spans="1:7" x14ac:dyDescent="0.25">
      <c r="A24" s="84" t="s">
        <v>300</v>
      </c>
      <c r="B24" s="80">
        <v>500000</v>
      </c>
      <c r="C24" s="80">
        <v>0</v>
      </c>
      <c r="D24" s="80">
        <v>500000</v>
      </c>
      <c r="E24" s="80">
        <v>177268.84</v>
      </c>
      <c r="F24" s="80">
        <v>177268.84</v>
      </c>
      <c r="G24" s="80">
        <f t="shared" si="4"/>
        <v>322731.16000000003</v>
      </c>
    </row>
    <row r="25" spans="1:7" x14ac:dyDescent="0.25">
      <c r="A25" s="84" t="s">
        <v>301</v>
      </c>
      <c r="B25" s="80">
        <v>33000</v>
      </c>
      <c r="C25" s="80">
        <v>-1798</v>
      </c>
      <c r="D25" s="80">
        <v>31202</v>
      </c>
      <c r="E25" s="80">
        <v>0</v>
      </c>
      <c r="F25" s="80">
        <v>0</v>
      </c>
      <c r="G25" s="80">
        <f t="shared" si="4"/>
        <v>31202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108280</v>
      </c>
      <c r="C27" s="80">
        <v>20136.84</v>
      </c>
      <c r="D27" s="80">
        <v>128416.84</v>
      </c>
      <c r="E27" s="80">
        <v>56205.2</v>
      </c>
      <c r="F27" s="80">
        <v>56205.2</v>
      </c>
      <c r="G27" s="80">
        <f>D27-E27</f>
        <v>72211.64</v>
      </c>
    </row>
    <row r="28" spans="1:7" x14ac:dyDescent="0.25">
      <c r="A28" s="83" t="s">
        <v>304</v>
      </c>
      <c r="B28" s="80">
        <f>SUM(B29:B37)</f>
        <v>8054676.8700000001</v>
      </c>
      <c r="C28" s="80">
        <f>SUM(C29:C37)</f>
        <v>3443270.0300000003</v>
      </c>
      <c r="D28" s="80">
        <f>SUM(D29:D37)</f>
        <v>11497946.9</v>
      </c>
      <c r="E28" s="80">
        <f>SUM(E29:E37)</f>
        <v>8636042.8300000001</v>
      </c>
      <c r="F28" s="80">
        <f t="shared" ref="F28:G28" si="5">SUM(F29:F37)</f>
        <v>8593197.8300000001</v>
      </c>
      <c r="G28" s="80">
        <f t="shared" si="5"/>
        <v>2861904.0700000003</v>
      </c>
    </row>
    <row r="29" spans="1:7" x14ac:dyDescent="0.25">
      <c r="A29" s="84" t="s">
        <v>305</v>
      </c>
      <c r="B29" s="80">
        <v>344000</v>
      </c>
      <c r="C29" s="80">
        <v>0</v>
      </c>
      <c r="D29" s="80">
        <v>344000</v>
      </c>
      <c r="E29" s="80">
        <v>177900.62</v>
      </c>
      <c r="F29" s="80">
        <v>173302.62</v>
      </c>
      <c r="G29" s="80">
        <f>D29-E29</f>
        <v>166099.38</v>
      </c>
    </row>
    <row r="30" spans="1:7" x14ac:dyDescent="0.25">
      <c r="A30" s="84" t="s">
        <v>306</v>
      </c>
      <c r="B30" s="80">
        <v>43200</v>
      </c>
      <c r="C30" s="80">
        <v>26656.400000000001</v>
      </c>
      <c r="D30" s="80">
        <v>69856.399999999994</v>
      </c>
      <c r="E30" s="80">
        <v>28985.54</v>
      </c>
      <c r="F30" s="80">
        <v>28985.54</v>
      </c>
      <c r="G30" s="80">
        <f t="shared" ref="G30:G37" si="6">D30-E30</f>
        <v>40870.859999999993</v>
      </c>
    </row>
    <row r="31" spans="1:7" x14ac:dyDescent="0.25">
      <c r="A31" s="84" t="s">
        <v>307</v>
      </c>
      <c r="B31" s="80">
        <v>2098924</v>
      </c>
      <c r="C31" s="80">
        <v>164738.51</v>
      </c>
      <c r="D31" s="80">
        <v>2263662.5099999998</v>
      </c>
      <c r="E31" s="80">
        <v>1776113.65</v>
      </c>
      <c r="F31" s="80">
        <v>1776113.65</v>
      </c>
      <c r="G31" s="80">
        <f t="shared" si="6"/>
        <v>487548.85999999987</v>
      </c>
    </row>
    <row r="32" spans="1:7" x14ac:dyDescent="0.25">
      <c r="A32" s="84" t="s">
        <v>308</v>
      </c>
      <c r="B32" s="80">
        <v>300000</v>
      </c>
      <c r="C32" s="80">
        <v>0</v>
      </c>
      <c r="D32" s="80">
        <v>300000</v>
      </c>
      <c r="E32" s="80">
        <v>132804.77999999997</v>
      </c>
      <c r="F32" s="80">
        <v>132804.77999999997</v>
      </c>
      <c r="G32" s="80">
        <f t="shared" si="6"/>
        <v>167195.22000000003</v>
      </c>
    </row>
    <row r="33" spans="1:7" x14ac:dyDescent="0.25">
      <c r="A33" s="84" t="s">
        <v>309</v>
      </c>
      <c r="B33" s="80">
        <v>368112</v>
      </c>
      <c r="C33" s="80">
        <v>0</v>
      </c>
      <c r="D33" s="80">
        <v>368112</v>
      </c>
      <c r="E33" s="80">
        <v>116821.64000000001</v>
      </c>
      <c r="F33" s="80">
        <v>116821.64000000001</v>
      </c>
      <c r="G33" s="80">
        <f t="shared" si="6"/>
        <v>251290.36</v>
      </c>
    </row>
    <row r="34" spans="1:7" x14ac:dyDescent="0.25">
      <c r="A34" s="84" t="s">
        <v>310</v>
      </c>
      <c r="B34" s="80">
        <v>600000</v>
      </c>
      <c r="C34" s="80">
        <v>0</v>
      </c>
      <c r="D34" s="80">
        <v>600000</v>
      </c>
      <c r="E34" s="80">
        <v>329203.36</v>
      </c>
      <c r="F34" s="80">
        <v>329203.36</v>
      </c>
      <c r="G34" s="80">
        <f t="shared" si="6"/>
        <v>270796.64</v>
      </c>
    </row>
    <row r="35" spans="1:7" x14ac:dyDescent="0.25">
      <c r="A35" s="84" t="s">
        <v>311</v>
      </c>
      <c r="B35" s="80">
        <v>135000</v>
      </c>
      <c r="C35" s="80">
        <v>-47304.4</v>
      </c>
      <c r="D35" s="80">
        <v>87695.6</v>
      </c>
      <c r="E35" s="80">
        <v>2516</v>
      </c>
      <c r="F35" s="80">
        <v>2516</v>
      </c>
      <c r="G35" s="80">
        <f t="shared" si="6"/>
        <v>85179.6</v>
      </c>
    </row>
    <row r="36" spans="1:7" x14ac:dyDescent="0.25">
      <c r="A36" s="84" t="s">
        <v>312</v>
      </c>
      <c r="B36" s="80">
        <v>3645140.87</v>
      </c>
      <c r="C36" s="80">
        <v>3299179.52</v>
      </c>
      <c r="D36" s="80">
        <v>6944320.3900000006</v>
      </c>
      <c r="E36" s="80">
        <v>5734282.2400000002</v>
      </c>
      <c r="F36" s="80">
        <v>5734282.2400000002</v>
      </c>
      <c r="G36" s="80">
        <f t="shared" si="6"/>
        <v>1210038.1500000004</v>
      </c>
    </row>
    <row r="37" spans="1:7" x14ac:dyDescent="0.25">
      <c r="A37" s="84" t="s">
        <v>313</v>
      </c>
      <c r="B37" s="80">
        <v>520300</v>
      </c>
      <c r="C37" s="80">
        <v>0</v>
      </c>
      <c r="D37" s="80">
        <v>520300</v>
      </c>
      <c r="E37" s="80">
        <v>337415</v>
      </c>
      <c r="F37" s="80">
        <v>299168</v>
      </c>
      <c r="G37" s="80">
        <f t="shared" si="6"/>
        <v>182885</v>
      </c>
    </row>
    <row r="38" spans="1:7" x14ac:dyDescent="0.25">
      <c r="A38" s="83" t="s">
        <v>314</v>
      </c>
      <c r="B38" s="80">
        <f>SUM(B39:B47)</f>
        <v>0</v>
      </c>
      <c r="C38" s="80">
        <f>SUM(C39:C47)</f>
        <v>0</v>
      </c>
      <c r="D38" s="80">
        <f>SUM(D39:D47)</f>
        <v>0</v>
      </c>
      <c r="E38" s="80">
        <f t="shared" ref="E38:G38" si="7">SUM(E39:E47)</f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2280285</v>
      </c>
      <c r="C48" s="80">
        <f t="shared" ref="C48:G48" si="9">SUM(C49:C57)</f>
        <v>0</v>
      </c>
      <c r="D48" s="80">
        <f t="shared" si="9"/>
        <v>2280285</v>
      </c>
      <c r="E48" s="80">
        <f>SUM(E49:E57)</f>
        <v>986865.65</v>
      </c>
      <c r="F48" s="80">
        <f t="shared" si="9"/>
        <v>986865.65</v>
      </c>
      <c r="G48" s="80">
        <f t="shared" si="9"/>
        <v>1293419.3500000001</v>
      </c>
    </row>
    <row r="49" spans="1:7" x14ac:dyDescent="0.25">
      <c r="A49" s="84" t="s">
        <v>325</v>
      </c>
      <c r="B49" s="80">
        <v>1567000</v>
      </c>
      <c r="C49" s="80">
        <v>0</v>
      </c>
      <c r="D49" s="80">
        <v>1567000</v>
      </c>
      <c r="E49" s="80">
        <v>692638.61</v>
      </c>
      <c r="F49" s="80">
        <v>692638.61</v>
      </c>
      <c r="G49" s="80">
        <f t="shared" ref="G49:G57" si="10">D49-E49</f>
        <v>874361.39</v>
      </c>
    </row>
    <row r="50" spans="1:7" x14ac:dyDescent="0.25">
      <c r="A50" s="84" t="s">
        <v>326</v>
      </c>
      <c r="B50" s="80">
        <v>50000</v>
      </c>
      <c r="C50" s="80">
        <v>0</v>
      </c>
      <c r="D50" s="80">
        <v>50000</v>
      </c>
      <c r="E50" s="80">
        <v>0</v>
      </c>
      <c r="F50" s="80">
        <v>0</v>
      </c>
      <c r="G50" s="80">
        <f t="shared" si="10"/>
        <v>50000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50000</v>
      </c>
      <c r="C54" s="80">
        <v>0</v>
      </c>
      <c r="D54" s="80">
        <v>50000</v>
      </c>
      <c r="E54" s="80">
        <v>0</v>
      </c>
      <c r="F54" s="80">
        <v>0</v>
      </c>
      <c r="G54" s="80">
        <f t="shared" si="10"/>
        <v>50000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613285</v>
      </c>
      <c r="C57" s="80">
        <v>0</v>
      </c>
      <c r="D57" s="80">
        <v>613285</v>
      </c>
      <c r="E57" s="80">
        <v>294227.04000000004</v>
      </c>
      <c r="F57" s="80">
        <v>294227.04000000004</v>
      </c>
      <c r="G57" s="80">
        <f t="shared" si="10"/>
        <v>319057.95999999996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41690432.002592862</v>
      </c>
      <c r="C159" s="79">
        <f t="shared" ref="C159:G159" si="38">C9+C84</f>
        <v>3443270.0300000003</v>
      </c>
      <c r="D159" s="79">
        <f t="shared" si="38"/>
        <v>45133702.032592863</v>
      </c>
      <c r="E159" s="79">
        <f t="shared" si="38"/>
        <v>28845961.439999998</v>
      </c>
      <c r="F159" s="79">
        <f t="shared" si="38"/>
        <v>28637021.93</v>
      </c>
      <c r="G159" s="79">
        <f t="shared" si="38"/>
        <v>16287740.592592869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41690432.002592862</v>
      </c>
      <c r="Q2" s="18">
        <f>'Formato 6 a)'!C9</f>
        <v>3443270.0300000003</v>
      </c>
      <c r="R2" s="18">
        <f>'Formato 6 a)'!D9</f>
        <v>45133702.032592863</v>
      </c>
      <c r="S2" s="18">
        <f>'Formato 6 a)'!E9</f>
        <v>28845961.439999998</v>
      </c>
      <c r="T2" s="18">
        <f>'Formato 6 a)'!F9</f>
        <v>28637021.93</v>
      </c>
      <c r="U2" s="18">
        <f>'Formato 6 a)'!G9</f>
        <v>16287740.592592869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29968985.702592865</v>
      </c>
      <c r="Q3" s="18">
        <f>'Formato 6 a)'!C10</f>
        <v>0</v>
      </c>
      <c r="R3" s="18">
        <f>'Formato 6 a)'!D10</f>
        <v>29968985.702592865</v>
      </c>
      <c r="S3" s="18">
        <f>'Formato 6 a)'!E10</f>
        <v>18619067.91</v>
      </c>
      <c r="T3" s="18">
        <f>'Formato 6 a)'!F10</f>
        <v>18452973.399999999</v>
      </c>
      <c r="U3" s="18">
        <f>'Formato 6 a)'!G10</f>
        <v>11349917.792592868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18172449.728595</v>
      </c>
      <c r="Q4" s="18">
        <f>'Formato 6 a)'!C11</f>
        <v>0</v>
      </c>
      <c r="R4" s="18">
        <f>'Formato 6 a)'!D11</f>
        <v>18172449.728595</v>
      </c>
      <c r="S4" s="18">
        <f>'Formato 6 a)'!E11</f>
        <v>12430538.640000001</v>
      </c>
      <c r="T4" s="18">
        <f>'Formato 6 a)'!F11</f>
        <v>12430538.640000001</v>
      </c>
      <c r="U4" s="18">
        <f>'Formato 6 a)'!G11</f>
        <v>5741911.0885949992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3023661.5745395683</v>
      </c>
      <c r="Q6" s="18">
        <f>'Formato 6 a)'!C13</f>
        <v>0</v>
      </c>
      <c r="R6" s="18">
        <f>'Formato 6 a)'!D13</f>
        <v>3023661.5745395683</v>
      </c>
      <c r="S6" s="18">
        <f>'Formato 6 a)'!E13</f>
        <v>430351.48000000004</v>
      </c>
      <c r="T6" s="18">
        <f>'Formato 6 a)'!F13</f>
        <v>430351.48000000004</v>
      </c>
      <c r="U6" s="18">
        <f>'Formato 6 a)'!G13</f>
        <v>2593310.0945395683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4458889.175469907</v>
      </c>
      <c r="Q7" s="18">
        <f>'Formato 6 a)'!C14</f>
        <v>0</v>
      </c>
      <c r="R7" s="18">
        <f>'Formato 6 a)'!D14</f>
        <v>4458889.175469907</v>
      </c>
      <c r="S7" s="18">
        <f>'Formato 6 a)'!E14</f>
        <v>2884882.1399999997</v>
      </c>
      <c r="T7" s="18">
        <f>'Formato 6 a)'!F14</f>
        <v>2718787.63</v>
      </c>
      <c r="U7" s="18">
        <f>'Formato 6 a)'!G14</f>
        <v>1574007.0354699073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4313985.2239883933</v>
      </c>
      <c r="Q8" s="18">
        <f>'Formato 6 a)'!C15</f>
        <v>0</v>
      </c>
      <c r="R8" s="18">
        <f>'Formato 6 a)'!D15</f>
        <v>4313985.2239883933</v>
      </c>
      <c r="S8" s="18">
        <f>'Formato 6 a)'!E15</f>
        <v>2873295.65</v>
      </c>
      <c r="T8" s="18">
        <f>'Formato 6 a)'!F15</f>
        <v>2873295.65</v>
      </c>
      <c r="U8" s="18">
        <f>'Formato 6 a)'!G15</f>
        <v>1440689.5739883934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1386484.4300000002</v>
      </c>
      <c r="Q11" s="18">
        <f>'Formato 6 a)'!C18</f>
        <v>0</v>
      </c>
      <c r="R11" s="18">
        <f>'Formato 6 a)'!D18</f>
        <v>1386484.4300000002</v>
      </c>
      <c r="S11" s="18">
        <f>'Formato 6 a)'!E18</f>
        <v>603985.04999999993</v>
      </c>
      <c r="T11" s="18">
        <f>'Formato 6 a)'!F18</f>
        <v>603985.04999999993</v>
      </c>
      <c r="U11" s="18">
        <f>'Formato 6 a)'!G18</f>
        <v>782499.38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473824.11000000004</v>
      </c>
      <c r="Q12" s="18">
        <f>'Formato 6 a)'!C19</f>
        <v>-43684.84</v>
      </c>
      <c r="R12" s="18">
        <f>'Formato 6 a)'!D19</f>
        <v>430139.27</v>
      </c>
      <c r="S12" s="18">
        <f>'Formato 6 a)'!E19</f>
        <v>265547.08</v>
      </c>
      <c r="T12" s="18">
        <f>'Formato 6 a)'!F19</f>
        <v>265547.08</v>
      </c>
      <c r="U12" s="18">
        <f>'Formato 6 a)'!G19</f>
        <v>164592.19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241380.32</v>
      </c>
      <c r="Q15" s="18">
        <f>'Formato 6 a)'!C22</f>
        <v>0</v>
      </c>
      <c r="R15" s="18">
        <f>'Formato 6 a)'!D22</f>
        <v>241380.32</v>
      </c>
      <c r="S15" s="18">
        <f>'Formato 6 a)'!E22</f>
        <v>69162.8</v>
      </c>
      <c r="T15" s="18">
        <f>'Formato 6 a)'!F22</f>
        <v>69162.8</v>
      </c>
      <c r="U15" s="18">
        <f>'Formato 6 a)'!G22</f>
        <v>172217.52000000002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30000</v>
      </c>
      <c r="Q16" s="18">
        <f>'Formato 6 a)'!C23</f>
        <v>25346</v>
      </c>
      <c r="R16" s="18">
        <f>'Formato 6 a)'!D23</f>
        <v>55346</v>
      </c>
      <c r="S16" s="18">
        <f>'Formato 6 a)'!E23</f>
        <v>35801.130000000005</v>
      </c>
      <c r="T16" s="18">
        <f>'Formato 6 a)'!F23</f>
        <v>35801.130000000005</v>
      </c>
      <c r="U16" s="18">
        <f>'Formato 6 a)'!G23</f>
        <v>19544.869999999995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500000</v>
      </c>
      <c r="Q17" s="18">
        <f>'Formato 6 a)'!C24</f>
        <v>0</v>
      </c>
      <c r="R17" s="18">
        <f>'Formato 6 a)'!D24</f>
        <v>500000</v>
      </c>
      <c r="S17" s="18">
        <f>'Formato 6 a)'!E24</f>
        <v>177268.84</v>
      </c>
      <c r="T17" s="18">
        <f>'Formato 6 a)'!F24</f>
        <v>177268.84</v>
      </c>
      <c r="U17" s="18">
        <f>'Formato 6 a)'!G24</f>
        <v>322731.16000000003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33000</v>
      </c>
      <c r="Q18" s="18">
        <f>'Formato 6 a)'!C25</f>
        <v>-1798</v>
      </c>
      <c r="R18" s="18">
        <f>'Formato 6 a)'!D25</f>
        <v>31202</v>
      </c>
      <c r="S18" s="18">
        <f>'Formato 6 a)'!E25</f>
        <v>0</v>
      </c>
      <c r="T18" s="18">
        <f>'Formato 6 a)'!F25</f>
        <v>0</v>
      </c>
      <c r="U18" s="18">
        <f>'Formato 6 a)'!G25</f>
        <v>31202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108280</v>
      </c>
      <c r="Q20" s="18">
        <f>'Formato 6 a)'!C27</f>
        <v>20136.84</v>
      </c>
      <c r="R20" s="18">
        <f>'Formato 6 a)'!D27</f>
        <v>128416.84</v>
      </c>
      <c r="S20" s="18">
        <f>'Formato 6 a)'!E27</f>
        <v>56205.2</v>
      </c>
      <c r="T20" s="18">
        <f>'Formato 6 a)'!F27</f>
        <v>56205.2</v>
      </c>
      <c r="U20" s="18">
        <f>'Formato 6 a)'!G27</f>
        <v>72211.64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8054676.8700000001</v>
      </c>
      <c r="Q21" s="18">
        <f>'Formato 6 a)'!C28</f>
        <v>3443270.0300000003</v>
      </c>
      <c r="R21" s="18">
        <f>'Formato 6 a)'!D28</f>
        <v>11497946.9</v>
      </c>
      <c r="S21" s="18">
        <f>'Formato 6 a)'!E28</f>
        <v>8636042.8300000001</v>
      </c>
      <c r="T21" s="18">
        <f>'Formato 6 a)'!F28</f>
        <v>8593197.8300000001</v>
      </c>
      <c r="U21" s="18">
        <f>'Formato 6 a)'!G28</f>
        <v>2861904.0700000003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344000</v>
      </c>
      <c r="Q22" s="18">
        <f>'Formato 6 a)'!C29</f>
        <v>0</v>
      </c>
      <c r="R22" s="18">
        <f>'Formato 6 a)'!D29</f>
        <v>344000</v>
      </c>
      <c r="S22" s="18">
        <f>'Formato 6 a)'!E29</f>
        <v>177900.62</v>
      </c>
      <c r="T22" s="18">
        <f>'Formato 6 a)'!F29</f>
        <v>173302.62</v>
      </c>
      <c r="U22" s="18">
        <f>'Formato 6 a)'!G29</f>
        <v>166099.38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43200</v>
      </c>
      <c r="Q23" s="18">
        <f>'Formato 6 a)'!C30</f>
        <v>26656.400000000001</v>
      </c>
      <c r="R23" s="18">
        <f>'Formato 6 a)'!D30</f>
        <v>69856.399999999994</v>
      </c>
      <c r="S23" s="18">
        <f>'Formato 6 a)'!E30</f>
        <v>28985.54</v>
      </c>
      <c r="T23" s="18">
        <f>'Formato 6 a)'!F30</f>
        <v>28985.54</v>
      </c>
      <c r="U23" s="18">
        <f>'Formato 6 a)'!G30</f>
        <v>40870.859999999993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2098924</v>
      </c>
      <c r="Q24" s="18">
        <f>'Formato 6 a)'!C31</f>
        <v>164738.51</v>
      </c>
      <c r="R24" s="18">
        <f>'Formato 6 a)'!D31</f>
        <v>2263662.5099999998</v>
      </c>
      <c r="S24" s="18">
        <f>'Formato 6 a)'!E31</f>
        <v>1776113.65</v>
      </c>
      <c r="T24" s="18">
        <f>'Formato 6 a)'!F31</f>
        <v>1776113.65</v>
      </c>
      <c r="U24" s="18">
        <f>'Formato 6 a)'!G31</f>
        <v>487548.85999999987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300000</v>
      </c>
      <c r="Q25" s="18">
        <f>'Formato 6 a)'!C32</f>
        <v>0</v>
      </c>
      <c r="R25" s="18">
        <f>'Formato 6 a)'!D32</f>
        <v>300000</v>
      </c>
      <c r="S25" s="18">
        <f>'Formato 6 a)'!E32</f>
        <v>132804.77999999997</v>
      </c>
      <c r="T25" s="18">
        <f>'Formato 6 a)'!F32</f>
        <v>132804.77999999997</v>
      </c>
      <c r="U25" s="18">
        <f>'Formato 6 a)'!G32</f>
        <v>167195.22000000003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368112</v>
      </c>
      <c r="Q26" s="18">
        <f>'Formato 6 a)'!C33</f>
        <v>0</v>
      </c>
      <c r="R26" s="18">
        <f>'Formato 6 a)'!D33</f>
        <v>368112</v>
      </c>
      <c r="S26" s="18">
        <f>'Formato 6 a)'!E33</f>
        <v>116821.64000000001</v>
      </c>
      <c r="T26" s="18">
        <f>'Formato 6 a)'!F33</f>
        <v>116821.64000000001</v>
      </c>
      <c r="U26" s="18">
        <f>'Formato 6 a)'!G33</f>
        <v>251290.36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600000</v>
      </c>
      <c r="Q27" s="18">
        <f>'Formato 6 a)'!C34</f>
        <v>0</v>
      </c>
      <c r="R27" s="18">
        <f>'Formato 6 a)'!D34</f>
        <v>600000</v>
      </c>
      <c r="S27" s="18">
        <f>'Formato 6 a)'!E34</f>
        <v>329203.36</v>
      </c>
      <c r="T27" s="18">
        <f>'Formato 6 a)'!F34</f>
        <v>329203.36</v>
      </c>
      <c r="U27" s="18">
        <f>'Formato 6 a)'!G34</f>
        <v>270796.64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135000</v>
      </c>
      <c r="Q28" s="18">
        <f>'Formato 6 a)'!C35</f>
        <v>-47304.4</v>
      </c>
      <c r="R28" s="18">
        <f>'Formato 6 a)'!D35</f>
        <v>87695.6</v>
      </c>
      <c r="S28" s="18">
        <f>'Formato 6 a)'!E35</f>
        <v>2516</v>
      </c>
      <c r="T28" s="18">
        <f>'Formato 6 a)'!F35</f>
        <v>2516</v>
      </c>
      <c r="U28" s="18">
        <f>'Formato 6 a)'!G35</f>
        <v>85179.6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3645140.87</v>
      </c>
      <c r="Q29" s="18">
        <f>'Formato 6 a)'!C36</f>
        <v>3299179.52</v>
      </c>
      <c r="R29" s="18">
        <f>'Formato 6 a)'!D36</f>
        <v>6944320.3900000006</v>
      </c>
      <c r="S29" s="18">
        <f>'Formato 6 a)'!E36</f>
        <v>5734282.2400000002</v>
      </c>
      <c r="T29" s="18">
        <f>'Formato 6 a)'!F36</f>
        <v>5734282.2400000002</v>
      </c>
      <c r="U29" s="18">
        <f>'Formato 6 a)'!G36</f>
        <v>1210038.1500000004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520300</v>
      </c>
      <c r="Q30" s="18">
        <f>'Formato 6 a)'!C37</f>
        <v>0</v>
      </c>
      <c r="R30" s="18">
        <f>'Formato 6 a)'!D37</f>
        <v>520300</v>
      </c>
      <c r="S30" s="18">
        <f>'Formato 6 a)'!E37</f>
        <v>337415</v>
      </c>
      <c r="T30" s="18">
        <f>'Formato 6 a)'!F37</f>
        <v>299168</v>
      </c>
      <c r="U30" s="18">
        <f>'Formato 6 a)'!G37</f>
        <v>182885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2280285</v>
      </c>
      <c r="Q41" s="18">
        <f>'Formato 6 a)'!C48</f>
        <v>0</v>
      </c>
      <c r="R41" s="18">
        <f>'Formato 6 a)'!D48</f>
        <v>2280285</v>
      </c>
      <c r="S41" s="18">
        <f>'Formato 6 a)'!E48</f>
        <v>986865.65</v>
      </c>
      <c r="T41" s="18">
        <f>'Formato 6 a)'!F48</f>
        <v>986865.65</v>
      </c>
      <c r="U41" s="18">
        <f>'Formato 6 a)'!G48</f>
        <v>1293419.3500000001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1567000</v>
      </c>
      <c r="Q42" s="18">
        <f>'Formato 6 a)'!C49</f>
        <v>0</v>
      </c>
      <c r="R42" s="18">
        <f>'Formato 6 a)'!D49</f>
        <v>1567000</v>
      </c>
      <c r="S42" s="18">
        <f>'Formato 6 a)'!E49</f>
        <v>692638.61</v>
      </c>
      <c r="T42" s="18">
        <f>'Formato 6 a)'!F49</f>
        <v>692638.61</v>
      </c>
      <c r="U42" s="18">
        <f>'Formato 6 a)'!G49</f>
        <v>874361.39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50000</v>
      </c>
      <c r="Q43" s="18">
        <f>'Formato 6 a)'!C50</f>
        <v>0</v>
      </c>
      <c r="R43" s="18">
        <f>'Formato 6 a)'!D50</f>
        <v>50000</v>
      </c>
      <c r="S43" s="18">
        <f>'Formato 6 a)'!E50</f>
        <v>0</v>
      </c>
      <c r="T43" s="18">
        <f>'Formato 6 a)'!F50</f>
        <v>0</v>
      </c>
      <c r="U43" s="18">
        <f>'Formato 6 a)'!G50</f>
        <v>50000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50000</v>
      </c>
      <c r="Q47" s="18">
        <f>'Formato 6 a)'!C54</f>
        <v>0</v>
      </c>
      <c r="R47" s="18">
        <f>'Formato 6 a)'!D54</f>
        <v>50000</v>
      </c>
      <c r="S47" s="18">
        <f>'Formato 6 a)'!E54</f>
        <v>0</v>
      </c>
      <c r="T47" s="18">
        <f>'Formato 6 a)'!F54</f>
        <v>0</v>
      </c>
      <c r="U47" s="18">
        <f>'Formato 6 a)'!G54</f>
        <v>50000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613285</v>
      </c>
      <c r="Q50" s="18">
        <f>'Formato 6 a)'!C57</f>
        <v>0</v>
      </c>
      <c r="R50" s="18">
        <f>'Formato 6 a)'!D57</f>
        <v>613285</v>
      </c>
      <c r="S50" s="18">
        <f>'Formato 6 a)'!E57</f>
        <v>294227.04000000004</v>
      </c>
      <c r="T50" s="18">
        <f>'Formato 6 a)'!F57</f>
        <v>294227.04000000004</v>
      </c>
      <c r="U50" s="18">
        <f>'Formato 6 a)'!G57</f>
        <v>319057.95999999996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41690432.002592862</v>
      </c>
      <c r="Q150">
        <f>'Formato 6 a)'!C159</f>
        <v>3443270.0300000003</v>
      </c>
      <c r="R150">
        <f>'Formato 6 a)'!D159</f>
        <v>45133702.032592863</v>
      </c>
      <c r="S150">
        <f>'Formato 6 a)'!E159</f>
        <v>28845961.439999998</v>
      </c>
      <c r="T150">
        <f>'Formato 6 a)'!F159</f>
        <v>28637021.93</v>
      </c>
      <c r="U150">
        <f>'Formato 6 a)'!G159</f>
        <v>16287740.592592869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E13" sqref="E1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41690432.002592862</v>
      </c>
      <c r="C9" s="59">
        <f>SUM(C10:GASTO_NE_FIN_02)</f>
        <v>3443270.0300000003</v>
      </c>
      <c r="D9" s="59">
        <f>SUM(D10:GASTO_NE_FIN_03)</f>
        <v>45133702.032592863</v>
      </c>
      <c r="E9" s="59">
        <f>SUM(E10:GASTO_NE_FIN_04)</f>
        <v>28845961.439999998</v>
      </c>
      <c r="F9" s="59">
        <f>SUM(F10:GASTO_NE_FIN_05)</f>
        <v>28637021.93</v>
      </c>
      <c r="G9" s="59">
        <f>SUM(G10:GASTO_NE_FIN_06)</f>
        <v>16287740.592592865</v>
      </c>
    </row>
    <row r="10" spans="1:7" s="24" customFormat="1" x14ac:dyDescent="0.25">
      <c r="A10" s="144" t="s">
        <v>3304</v>
      </c>
      <c r="B10" s="60">
        <v>41690432.002592862</v>
      </c>
      <c r="C10" s="60">
        <v>3443270.0300000003</v>
      </c>
      <c r="D10" s="60">
        <v>45133702.032592863</v>
      </c>
      <c r="E10" s="60">
        <v>28845961.439999998</v>
      </c>
      <c r="F10" s="60">
        <v>28637021.93</v>
      </c>
      <c r="G10" s="77">
        <f>D10-E10</f>
        <v>16287740.592592865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41690432.002592862</v>
      </c>
      <c r="C29" s="61">
        <f>GASTO_NE_T2+GASTO_E_T2</f>
        <v>3443270.0300000003</v>
      </c>
      <c r="D29" s="61">
        <f>GASTO_NE_T3+GASTO_E_T3</f>
        <v>45133702.032592863</v>
      </c>
      <c r="E29" s="61">
        <f>GASTO_NE_T4+GASTO_E_T4</f>
        <v>28845961.439999998</v>
      </c>
      <c r="F29" s="61">
        <f>GASTO_NE_T5+GASTO_E_T5</f>
        <v>28637021.93</v>
      </c>
      <c r="G29" s="61">
        <f>GASTO_NE_T6+GASTO_E_T6</f>
        <v>16287740.592592865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41690432.002592862</v>
      </c>
      <c r="Q2" s="18">
        <f>GASTO_NE_T2</f>
        <v>3443270.0300000003</v>
      </c>
      <c r="R2" s="18">
        <f>GASTO_NE_T3</f>
        <v>45133702.032592863</v>
      </c>
      <c r="S2" s="18">
        <f>GASTO_NE_T4</f>
        <v>28845961.439999998</v>
      </c>
      <c r="T2" s="18">
        <f>GASTO_NE_T5</f>
        <v>28637021.93</v>
      </c>
      <c r="U2" s="18">
        <f>GASTO_NE_T6</f>
        <v>16287740.592592865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41690432.002592862</v>
      </c>
      <c r="Q4" s="18">
        <f>TOTAL_E_T2</f>
        <v>3443270.0300000003</v>
      </c>
      <c r="R4" s="18">
        <f>TOTAL_E_T3</f>
        <v>45133702.032592863</v>
      </c>
      <c r="S4" s="18">
        <f>TOTAL_E_T4</f>
        <v>28845961.439999998</v>
      </c>
      <c r="T4" s="18">
        <f>TOTAL_E_T5</f>
        <v>28637021.93</v>
      </c>
      <c r="U4" s="18">
        <f>TOTAL_E_T6</f>
        <v>16287740.592592865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41690432.002592862</v>
      </c>
      <c r="C9" s="70">
        <f t="shared" ref="C9:G9" si="0">SUM(C10,C19,C27,C37)</f>
        <v>3443270.0300000003</v>
      </c>
      <c r="D9" s="70">
        <f t="shared" si="0"/>
        <v>45133702.032592863</v>
      </c>
      <c r="E9" s="70">
        <f>SUM(E10,E19,E27,E37)</f>
        <v>28845961.439999998</v>
      </c>
      <c r="F9" s="70">
        <f>SUM(F10,F19,F27,F37)</f>
        <v>28637021.929999992</v>
      </c>
      <c r="G9" s="70">
        <f t="shared" si="0"/>
        <v>16287740.592592865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41690432.002592862</v>
      </c>
      <c r="C19" s="71">
        <f>SUM(C20:C26)</f>
        <v>3443270.0300000003</v>
      </c>
      <c r="D19" s="71">
        <f>SUM(D20:D26)</f>
        <v>45133702.032592863</v>
      </c>
      <c r="E19" s="71">
        <f>SUM(E20:E26)</f>
        <v>28845961.439999998</v>
      </c>
      <c r="F19" s="71">
        <f>SUM(F20:F26)</f>
        <v>28637021.929999992</v>
      </c>
      <c r="G19" s="71">
        <f t="shared" ref="G19" si="3">SUM(G20:G26)</f>
        <v>16287740.592592865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2600000</v>
      </c>
      <c r="D24" s="71">
        <v>2600000</v>
      </c>
      <c r="E24" s="71">
        <v>2599999.89</v>
      </c>
      <c r="F24" s="71">
        <v>2599999.89</v>
      </c>
      <c r="G24" s="72">
        <f t="shared" si="4"/>
        <v>0.10999999986961484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41690432.002592862</v>
      </c>
      <c r="C26" s="71">
        <v>843270.03</v>
      </c>
      <c r="D26" s="71">
        <v>42533702.032592863</v>
      </c>
      <c r="E26" s="71">
        <v>26245961.549999997</v>
      </c>
      <c r="F26" s="71">
        <v>26037022.039999992</v>
      </c>
      <c r="G26" s="72">
        <f t="shared" si="4"/>
        <v>16287740.482592866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41690432.002592862</v>
      </c>
      <c r="C77" s="73">
        <f t="shared" ref="C77:F77" si="18">C43+C9</f>
        <v>3443270.0300000003</v>
      </c>
      <c r="D77" s="73">
        <f t="shared" si="18"/>
        <v>45133702.032592863</v>
      </c>
      <c r="E77" s="73">
        <f t="shared" si="18"/>
        <v>28845961.439999998</v>
      </c>
      <c r="F77" s="73">
        <f t="shared" si="18"/>
        <v>28637021.929999992</v>
      </c>
      <c r="G77" s="73">
        <f>G43+G9</f>
        <v>16287740.592592865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41690432.002592862</v>
      </c>
      <c r="Q2" s="18">
        <f>'Formato 6 c)'!C9</f>
        <v>3443270.0300000003</v>
      </c>
      <c r="R2" s="18">
        <f>'Formato 6 c)'!D9</f>
        <v>45133702.032592863</v>
      </c>
      <c r="S2" s="18">
        <f>'Formato 6 c)'!E9</f>
        <v>28845961.439999998</v>
      </c>
      <c r="T2" s="18">
        <f>'Formato 6 c)'!F9</f>
        <v>28637021.929999992</v>
      </c>
      <c r="U2" s="18">
        <f>'Formato 6 c)'!G9</f>
        <v>16287740.592592865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41690432.002592862</v>
      </c>
      <c r="Q12" s="18">
        <f>'Formato 6 c)'!C19</f>
        <v>3443270.0300000003</v>
      </c>
      <c r="R12" s="18">
        <f>'Formato 6 c)'!D19</f>
        <v>45133702.032592863</v>
      </c>
      <c r="S12" s="18">
        <f>'Formato 6 c)'!E19</f>
        <v>28845961.439999998</v>
      </c>
      <c r="T12" s="18">
        <f>'Formato 6 c)'!F19</f>
        <v>28637021.929999992</v>
      </c>
      <c r="U12" s="18">
        <f>'Formato 6 c)'!G19</f>
        <v>16287740.592592865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2600000</v>
      </c>
      <c r="R17" s="18">
        <f>'Formato 6 c)'!D24</f>
        <v>2600000</v>
      </c>
      <c r="S17" s="18">
        <f>'Formato 6 c)'!E24</f>
        <v>2599999.89</v>
      </c>
      <c r="T17" s="18">
        <f>'Formato 6 c)'!F24</f>
        <v>2599999.89</v>
      </c>
      <c r="U17" s="18">
        <f>'Formato 6 c)'!G24</f>
        <v>0.10999999986961484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41690432.002592862</v>
      </c>
      <c r="Q19" s="18">
        <f>'Formato 6 c)'!C26</f>
        <v>843270.03</v>
      </c>
      <c r="R19" s="18">
        <f>'Formato 6 c)'!D26</f>
        <v>42533702.032592863</v>
      </c>
      <c r="S19" s="18">
        <f>'Formato 6 c)'!E26</f>
        <v>26245961.549999997</v>
      </c>
      <c r="T19" s="18">
        <f>'Formato 6 c)'!F26</f>
        <v>26037022.039999992</v>
      </c>
      <c r="U19" s="18">
        <f>'Formato 6 c)'!G26</f>
        <v>16287740.482592866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41690432.002592862</v>
      </c>
      <c r="Q68" s="18">
        <f>'Formato 6 c)'!C77</f>
        <v>3443270.0300000003</v>
      </c>
      <c r="R68" s="18">
        <f>'Formato 6 c)'!D77</f>
        <v>45133702.032592863</v>
      </c>
      <c r="S68" s="18">
        <f>'Formato 6 c)'!E77</f>
        <v>28845961.439999998</v>
      </c>
      <c r="T68" s="18">
        <f>'Formato 6 c)'!F77</f>
        <v>28637021.929999992</v>
      </c>
      <c r="U68" s="18">
        <f>'Formato 6 c)'!G77</f>
        <v>16287740.592592865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3306</v>
      </c>
    </row>
    <row r="15" spans="2:3" ht="14.25" x14ac:dyDescent="0.45">
      <c r="C15" s="24">
        <v>3</v>
      </c>
    </row>
    <row r="16" spans="2:3" ht="14.25" x14ac:dyDescent="0.45">
      <c r="C16" s="24" t="s">
        <v>3307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F9" si="0">SUM(B10,B11,B12,B15,B16,B19)</f>
        <v>29968985.702592865</v>
      </c>
      <c r="C9" s="66">
        <f t="shared" si="0"/>
        <v>0</v>
      </c>
      <c r="D9" s="66">
        <f t="shared" si="0"/>
        <v>29968985.702592865</v>
      </c>
      <c r="E9" s="66">
        <f t="shared" si="0"/>
        <v>18619067.91</v>
      </c>
      <c r="F9" s="66">
        <f t="shared" si="0"/>
        <v>18452973.399999999</v>
      </c>
      <c r="G9" s="66">
        <f>SUM(G10,G11,G12,G15,G16,G19)</f>
        <v>11349917.792592864</v>
      </c>
    </row>
    <row r="10" spans="1:7" x14ac:dyDescent="0.25">
      <c r="A10" s="53" t="s">
        <v>401</v>
      </c>
      <c r="B10" s="67">
        <v>29968985.702592865</v>
      </c>
      <c r="C10" s="67">
        <v>0</v>
      </c>
      <c r="D10" s="67">
        <v>29968985.702592865</v>
      </c>
      <c r="E10" s="67">
        <v>18619067.91</v>
      </c>
      <c r="F10" s="67">
        <v>18452973.399999999</v>
      </c>
      <c r="G10" s="67">
        <f>D10-E10</f>
        <v>11349917.792592864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29968985.702592865</v>
      </c>
      <c r="C33" s="66">
        <f t="shared" ref="C33:G33" si="9">C21+C9</f>
        <v>0</v>
      </c>
      <c r="D33" s="66">
        <f t="shared" si="9"/>
        <v>29968985.702592865</v>
      </c>
      <c r="E33" s="66">
        <f t="shared" si="9"/>
        <v>18619067.91</v>
      </c>
      <c r="F33" s="66">
        <f t="shared" si="9"/>
        <v>18452973.399999999</v>
      </c>
      <c r="G33" s="66">
        <f t="shared" si="9"/>
        <v>11349917.792592864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29968985.702592865</v>
      </c>
      <c r="Q2" s="18">
        <f>'Formato 6 d)'!C9</f>
        <v>0</v>
      </c>
      <c r="R2" s="18">
        <f>'Formato 6 d)'!D9</f>
        <v>29968985.702592865</v>
      </c>
      <c r="S2" s="18">
        <f>'Formato 6 d)'!E9</f>
        <v>18619067.91</v>
      </c>
      <c r="T2" s="18">
        <f>'Formato 6 d)'!F9</f>
        <v>18452973.399999999</v>
      </c>
      <c r="U2" s="18">
        <f>'Formato 6 d)'!G9</f>
        <v>11349917.792592864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29968985.702592865</v>
      </c>
      <c r="Q3" s="18">
        <f>'Formato 6 d)'!C10</f>
        <v>0</v>
      </c>
      <c r="R3" s="18">
        <f>'Formato 6 d)'!D10</f>
        <v>29968985.702592865</v>
      </c>
      <c r="S3" s="18">
        <f>'Formato 6 d)'!E10</f>
        <v>18619067.91</v>
      </c>
      <c r="T3" s="18">
        <f>'Formato 6 d)'!F10</f>
        <v>18452973.399999999</v>
      </c>
      <c r="U3" s="18">
        <f>'Formato 6 d)'!G10</f>
        <v>11349917.792592864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29968985.702592865</v>
      </c>
      <c r="Q24" s="18">
        <f>'Formato 6 d)'!C33</f>
        <v>0</v>
      </c>
      <c r="R24" s="18">
        <f>'Formato 6 d)'!D33</f>
        <v>29968985.702592865</v>
      </c>
      <c r="S24" s="18">
        <f>'Formato 6 d)'!E33</f>
        <v>18619067.91</v>
      </c>
      <c r="T24" s="18">
        <f>'Formato 6 d)'!F33</f>
        <v>18452973.399999999</v>
      </c>
      <c r="U24" s="18">
        <f>'Formato 6 d)'!G33</f>
        <v>11349917.792592864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B1" zoomScale="90" zoomScaleNormal="90" workbookViewId="0">
      <selection activeCell="XFD2" sqref="XFD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>
        <v>2017</v>
      </c>
      <c r="D5" s="186">
        <v>2018</v>
      </c>
      <c r="E5" s="186">
        <v>2019</v>
      </c>
      <c r="F5" s="186">
        <v>2020</v>
      </c>
      <c r="G5" s="51"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27170765.4531</v>
      </c>
      <c r="E7" s="59">
        <f t="shared" si="0"/>
        <v>39731245.240000002</v>
      </c>
      <c r="F7" s="59">
        <f t="shared" si="0"/>
        <v>38665751.423524529</v>
      </c>
      <c r="G7" s="59">
        <f t="shared" si="0"/>
        <v>45133702.032592863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27170765.4531</v>
      </c>
      <c r="E17" s="60">
        <v>39731245.240000002</v>
      </c>
      <c r="F17" s="60">
        <v>38665751.423524529</v>
      </c>
      <c r="G17" s="60">
        <v>45133702.032592863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27170765.4531</v>
      </c>
      <c r="E31" s="61">
        <f t="shared" si="3"/>
        <v>39731245.240000002</v>
      </c>
      <c r="F31" s="61">
        <f t="shared" si="3"/>
        <v>38665751.423524529</v>
      </c>
      <c r="G31" s="61">
        <f t="shared" si="3"/>
        <v>45133702.032592863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27170765.4531</v>
      </c>
      <c r="S2" s="18">
        <f>'Formato 7 c)'!E7</f>
        <v>39731245.240000002</v>
      </c>
      <c r="T2" s="18">
        <f>'Formato 7 c)'!F7</f>
        <v>38665751.423524529</v>
      </c>
      <c r="U2" s="18">
        <f>'Formato 7 c)'!G7</f>
        <v>45133702.032592863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27170765.4531</v>
      </c>
      <c r="S12" s="18">
        <f>'Formato 7 c)'!E17</f>
        <v>39731245.240000002</v>
      </c>
      <c r="T12" s="18">
        <f>'Formato 7 c)'!F17</f>
        <v>38665751.423524529</v>
      </c>
      <c r="U12" s="18">
        <f>'Formato 7 c)'!G17</f>
        <v>45133702.032592863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27170765.4531</v>
      </c>
      <c r="S23" s="18">
        <f>'Formato 7 c)'!E31</f>
        <v>39731245.240000002</v>
      </c>
      <c r="T23" s="18">
        <f>'Formato 7 c)'!F31</f>
        <v>38665751.423524529</v>
      </c>
      <c r="U23" s="18">
        <f>'Formato 7 c)'!G31</f>
        <v>45133702.032592863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>
        <v>2017</v>
      </c>
      <c r="D5" s="186">
        <v>2018</v>
      </c>
      <c r="E5" s="186">
        <v>2019</v>
      </c>
      <c r="F5" s="186">
        <v>2020</v>
      </c>
      <c r="G5" s="51"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F7" si="0">SUM(C8:C16)</f>
        <v>0</v>
      </c>
      <c r="D7" s="59">
        <f t="shared" si="0"/>
        <v>27170765.4531</v>
      </c>
      <c r="E7" s="59">
        <f t="shared" si="0"/>
        <v>38236942.903763905</v>
      </c>
      <c r="F7" s="59">
        <f t="shared" si="0"/>
        <v>38665751.423524529</v>
      </c>
      <c r="G7" s="59">
        <f>SUM(G8:G16)</f>
        <v>45133702.032592863</v>
      </c>
    </row>
    <row r="8" spans="1:7" x14ac:dyDescent="0.25">
      <c r="A8" s="53" t="s">
        <v>454</v>
      </c>
      <c r="B8" s="60">
        <v>0</v>
      </c>
      <c r="C8" s="60">
        <v>0</v>
      </c>
      <c r="D8" s="60">
        <v>20849378.2031</v>
      </c>
      <c r="E8" s="60">
        <v>24086764.593763899</v>
      </c>
      <c r="F8" s="60">
        <v>26743676.003524531</v>
      </c>
      <c r="G8" s="60">
        <v>29968985.702592865</v>
      </c>
    </row>
    <row r="9" spans="1:7" x14ac:dyDescent="0.25">
      <c r="A9" s="53" t="s">
        <v>455</v>
      </c>
      <c r="B9" s="60">
        <v>0</v>
      </c>
      <c r="C9" s="60">
        <v>0</v>
      </c>
      <c r="D9" s="60">
        <v>910025</v>
      </c>
      <c r="E9" s="60">
        <v>1550111.51</v>
      </c>
      <c r="F9" s="60">
        <v>1740135.4100000001</v>
      </c>
      <c r="G9" s="60">
        <v>1386484.4300000002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5250162.25</v>
      </c>
      <c r="E10" s="60">
        <v>7923328.7699999996</v>
      </c>
      <c r="F10" s="60">
        <v>7027890.0099999998</v>
      </c>
      <c r="G10" s="60">
        <v>11497946.9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158000</v>
      </c>
      <c r="E11" s="60">
        <v>294000</v>
      </c>
      <c r="F11" s="60">
        <v>424050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3200</v>
      </c>
      <c r="E12" s="60">
        <v>4382738.03</v>
      </c>
      <c r="F12" s="60">
        <v>2730000</v>
      </c>
      <c r="G12" s="60">
        <v>2280285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27170765.4531</v>
      </c>
      <c r="E29" s="60">
        <f t="shared" si="2"/>
        <v>38236942.903763905</v>
      </c>
      <c r="F29" s="60">
        <f t="shared" si="2"/>
        <v>38665751.423524529</v>
      </c>
      <c r="G29" s="60">
        <f t="shared" si="2"/>
        <v>45133702.032592863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27170765.4531</v>
      </c>
      <c r="S2" s="18">
        <f>'Formato 7 d)'!E7</f>
        <v>38236942.903763905</v>
      </c>
      <c r="T2" s="18">
        <f>'Formato 7 d)'!F7</f>
        <v>38665751.423524529</v>
      </c>
      <c r="U2" s="18">
        <f>'Formato 7 d)'!G7</f>
        <v>45133702.032592863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20849378.2031</v>
      </c>
      <c r="S3" s="18">
        <f>'Formato 7 d)'!E8</f>
        <v>24086764.593763899</v>
      </c>
      <c r="T3" s="18">
        <f>'Formato 7 d)'!F8</f>
        <v>26743676.003524531</v>
      </c>
      <c r="U3" s="18">
        <f>'Formato 7 d)'!G8</f>
        <v>29968985.702592865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910025</v>
      </c>
      <c r="S4" s="18">
        <f>'Formato 7 d)'!E9</f>
        <v>1550111.51</v>
      </c>
      <c r="T4" s="18">
        <f>'Formato 7 d)'!F9</f>
        <v>1740135.4100000001</v>
      </c>
      <c r="U4" s="18">
        <f>'Formato 7 d)'!G9</f>
        <v>1386484.4300000002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5250162.25</v>
      </c>
      <c r="S5" s="18">
        <f>'Formato 7 d)'!E10</f>
        <v>7923328.7699999996</v>
      </c>
      <c r="T5" s="18">
        <f>'Formato 7 d)'!F10</f>
        <v>7027890.0099999998</v>
      </c>
      <c r="U5" s="18">
        <f>'Formato 7 d)'!G10</f>
        <v>11497946.9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158000</v>
      </c>
      <c r="S6" s="18">
        <f>'Formato 7 d)'!E11</f>
        <v>294000</v>
      </c>
      <c r="T6" s="18">
        <f>'Formato 7 d)'!F11</f>
        <v>424050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3200</v>
      </c>
      <c r="S7" s="18">
        <f>'Formato 7 d)'!E12</f>
        <v>4382738.03</v>
      </c>
      <c r="T7" s="18">
        <f>'Formato 7 d)'!F12</f>
        <v>2730000</v>
      </c>
      <c r="U7" s="18">
        <f>'Formato 7 d)'!G12</f>
        <v>2280285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27170765.4531</v>
      </c>
      <c r="S22" s="18">
        <f>'Formato 7 d)'!E29</f>
        <v>38236942.903763905</v>
      </c>
      <c r="T22" s="18">
        <f>'Formato 7 d)'!F29</f>
        <v>38665751.423524529</v>
      </c>
      <c r="U22" s="18">
        <f>'Formato 7 d)'!G29</f>
        <v>45133702.032592863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topLeftCell="B58" zoomScale="90" zoomScaleNormal="90" workbookViewId="0">
      <selection activeCell="D64" sqref="D6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>
        <f>2021</f>
        <v>2021</v>
      </c>
      <c r="C6" s="131" t="s">
        <v>3305</v>
      </c>
      <c r="D6" s="135" t="s">
        <v>0</v>
      </c>
      <c r="E6" s="134">
        <f>2021</f>
        <v>2021</v>
      </c>
      <c r="F6" s="131" t="s">
        <v>3303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9324192.3800000008</v>
      </c>
      <c r="C9" s="60">
        <f>SUM(C10:C16)</f>
        <v>3893822.23</v>
      </c>
      <c r="D9" s="100" t="s">
        <v>54</v>
      </c>
      <c r="E9" s="60">
        <f>SUM(E10:E18)</f>
        <v>1657944.47</v>
      </c>
      <c r="F9" s="60">
        <f>SUM(F10:F18)</f>
        <v>2018430.5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166093.85999999999</v>
      </c>
      <c r="F10" s="60">
        <v>567047.06999999995</v>
      </c>
    </row>
    <row r="11" spans="1:6" x14ac:dyDescent="0.25">
      <c r="A11" s="96" t="s">
        <v>5</v>
      </c>
      <c r="B11" s="60">
        <v>9324192.3800000008</v>
      </c>
      <c r="C11" s="60">
        <v>3893822.23</v>
      </c>
      <c r="D11" s="101" t="s">
        <v>56</v>
      </c>
      <c r="E11" s="60">
        <v>20388.96</v>
      </c>
      <c r="F11" s="60">
        <v>619180.35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1471461.65</v>
      </c>
      <c r="F16" s="60">
        <v>832203.08</v>
      </c>
    </row>
    <row r="17" spans="1:6" ht="14.25" x14ac:dyDescent="0.45">
      <c r="A17" s="95" t="s">
        <v>11</v>
      </c>
      <c r="B17" s="60">
        <f>SUM(B18:B24)</f>
        <v>31354.16</v>
      </c>
      <c r="C17" s="60">
        <f>SUM(C18:C24)</f>
        <v>21638.81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31354.16</v>
      </c>
      <c r="C20" s="60">
        <v>21638.81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9355546.540000001</v>
      </c>
      <c r="C47" s="61">
        <f>C9+C17+C25+C31+C38+C41</f>
        <v>3915461.04</v>
      </c>
      <c r="D47" s="99" t="s">
        <v>91</v>
      </c>
      <c r="E47" s="61">
        <f>E9+E19+E23+E26+E27+E31+E38+E42</f>
        <v>1657944.47</v>
      </c>
      <c r="F47" s="61">
        <f>F9+F19+F23+F26+F27+F31+F38+F42</f>
        <v>2018430.5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6581295.96</v>
      </c>
      <c r="C53" s="60">
        <v>5888657.3499999996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1856945.59</v>
      </c>
      <c r="C54" s="60">
        <v>1562718.55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-4197849.1900000004</v>
      </c>
      <c r="C55" s="60">
        <v>-2022294.28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1657944.47</v>
      </c>
      <c r="F59" s="61">
        <f>F47+F57</f>
        <v>2018430.5</v>
      </c>
    </row>
    <row r="60" spans="1:6" x14ac:dyDescent="0.25">
      <c r="A60" s="55" t="s">
        <v>50</v>
      </c>
      <c r="B60" s="61">
        <f>SUM(B50:B58)</f>
        <v>4240392.3600000003</v>
      </c>
      <c r="C60" s="61">
        <f>SUM(C50:C58)</f>
        <v>5429081.6199999992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13595938.900000002</v>
      </c>
      <c r="C62" s="61">
        <f>SUM(C47+C60)</f>
        <v>9344542.6600000001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11937994.43</v>
      </c>
      <c r="F68" s="77">
        <f>SUM(F69:F73)</f>
        <v>7326112.1600000001</v>
      </c>
    </row>
    <row r="69" spans="1:6" x14ac:dyDescent="0.25">
      <c r="A69" s="12"/>
      <c r="B69" s="54"/>
      <c r="C69" s="54"/>
      <c r="D69" s="103" t="s">
        <v>107</v>
      </c>
      <c r="E69" s="77">
        <v>5444201.4400000004</v>
      </c>
      <c r="F69" s="77">
        <v>2148404.14</v>
      </c>
    </row>
    <row r="70" spans="1:6" x14ac:dyDescent="0.25">
      <c r="A70" s="12"/>
      <c r="B70" s="54"/>
      <c r="C70" s="54"/>
      <c r="D70" s="103" t="s">
        <v>108</v>
      </c>
      <c r="E70" s="77">
        <v>6493792.9900000002</v>
      </c>
      <c r="F70" s="77">
        <v>5177708.0199999996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11937994.43</v>
      </c>
      <c r="F79" s="61">
        <f>F63+F68+F75</f>
        <v>7326112.1600000001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13595938.9</v>
      </c>
      <c r="F81" s="61">
        <f>F59+F79</f>
        <v>9344542.6600000001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9324192.3800000008</v>
      </c>
      <c r="Q4" s="18">
        <f>'Formato 1'!C9</f>
        <v>3893822.23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9324192.3800000008</v>
      </c>
      <c r="Q6" s="18">
        <f>'Formato 1'!C11</f>
        <v>3893822.23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31354.16</v>
      </c>
      <c r="Q12" s="18">
        <f>'Formato 1'!C17</f>
        <v>21638.81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31354.16</v>
      </c>
      <c r="Q15" s="18">
        <f>'Formato 1'!C20</f>
        <v>21638.81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9355546.540000001</v>
      </c>
      <c r="Q42" s="18">
        <f>'Formato 1'!C47</f>
        <v>3915461.04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6581295.96</v>
      </c>
      <c r="Q47">
        <f>'Formato 1'!C53</f>
        <v>5888657.3499999996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1856945.59</v>
      </c>
      <c r="Q48">
        <f>'Formato 1'!C54</f>
        <v>1562718.55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-4197849.1900000004</v>
      </c>
      <c r="Q49">
        <f>'Formato 1'!C55</f>
        <v>-2022294.28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4240392.3600000003</v>
      </c>
      <c r="Q53">
        <f>'Formato 1'!C60</f>
        <v>5429081.6199999992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13595938.900000002</v>
      </c>
      <c r="Q54">
        <f>'Formato 1'!C62</f>
        <v>9344542.6600000001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1657944.47</v>
      </c>
      <c r="Q57">
        <f>'Formato 1'!F9</f>
        <v>2018430.5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166093.85999999999</v>
      </c>
      <c r="Q58">
        <f>'Formato 1'!F10</f>
        <v>567047.06999999995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20388.96</v>
      </c>
      <c r="Q59">
        <f>'Formato 1'!F11</f>
        <v>619180.35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1471461.65</v>
      </c>
      <c r="Q64">
        <f>'Formato 1'!F16</f>
        <v>832203.08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1657944.47</v>
      </c>
      <c r="Q95">
        <f>'Formato 1'!F47</f>
        <v>2018430.5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1657944.47</v>
      </c>
      <c r="Q104">
        <f>'Formato 1'!F59</f>
        <v>2018430.5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11937994.43</v>
      </c>
      <c r="Q110">
        <f>'Formato 1'!F68</f>
        <v>7326112.1600000001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5444201.4400000004</v>
      </c>
      <c r="Q111">
        <f>'Formato 1'!F69</f>
        <v>2148404.14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6493792.9900000002</v>
      </c>
      <c r="Q112">
        <f>'Formato 1'!F70</f>
        <v>5177708.0199999996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11937994.43</v>
      </c>
      <c r="Q119">
        <f>'Formato 1'!F79</f>
        <v>7326112.1600000001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13595938.9</v>
      </c>
      <c r="Q120">
        <f>'Formato 1'!F81</f>
        <v>9344542.6600000001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43" sqref="F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2018430.5</v>
      </c>
      <c r="C18" s="132"/>
      <c r="D18" s="132"/>
      <c r="E18" s="132"/>
      <c r="F18" s="61">
        <v>1657944.47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2018430.5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1657944.47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2018430.5</v>
      </c>
      <c r="Q12" s="18"/>
      <c r="R12" s="18"/>
      <c r="S12" s="18"/>
      <c r="T12" s="18">
        <f>'Formato 2'!F18</f>
        <v>1657944.47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2018430.5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1657944.47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16" sqref="A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2021 (k)</v>
      </c>
      <c r="J6" s="131" t="str">
        <f>MONTO2</f>
        <v>Monto pagado de la inversión actualizado al 30 de septiembre de 2021 (l)</v>
      </c>
      <c r="K6" s="131" t="str">
        <f>SALDO_PENDIENTE</f>
        <v>Saldo pendiente por pagar de la inversión al 30 de septiembre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2021-10-22T15:53:29Z</dcterms:modified>
</cp:coreProperties>
</file>