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 codeName="{AE6600E7-7A62-396C-DE95-9942FA9DD81E}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Promoción Juvenil\2022\CUENTA PUBLICA 2022\2DO TRIMESTRE 2022\EXCELL\"/>
    </mc:Choice>
  </mc:AlternateContent>
  <xr:revisionPtr revIDLastSave="0" documentId="13_ncr:1_{FF725F6B-A45F-4B71-8F93-E583803570A9}" xr6:coauthVersionLast="47" xr6:coauthVersionMax="47" xr10:uidLastSave="{00000000-0000-0000-0000-000000000000}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20370" yWindow="-120" windowWidth="29040" windowHeight="15840" xr2:uid="{00000000-000D-0000-FFFF-FFFF00000000}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7" i="6" l="1"/>
  <c r="D137" i="6"/>
  <c r="R129" i="24" s="1"/>
  <c r="E137" i="6"/>
  <c r="F137" i="6"/>
  <c r="T129" i="24" s="1"/>
  <c r="B137" i="6"/>
  <c r="C62" i="6"/>
  <c r="Q55" i="24" s="1"/>
  <c r="D62" i="6"/>
  <c r="E62" i="6"/>
  <c r="S55" i="24" s="1"/>
  <c r="F62" i="6"/>
  <c r="B62" i="6"/>
  <c r="B8" i="10"/>
  <c r="C6" i="23"/>
  <c r="C7" i="23" s="1"/>
  <c r="A2" i="6" s="1"/>
  <c r="B9" i="1"/>
  <c r="H25" i="23"/>
  <c r="F5" i="12" s="1"/>
  <c r="G25" i="23"/>
  <c r="E5" i="13" s="1"/>
  <c r="F25" i="23"/>
  <c r="D5" i="13" s="1"/>
  <c r="E25" i="23"/>
  <c r="C5" i="12" s="1"/>
  <c r="D25" i="23"/>
  <c r="B5" i="13" s="1"/>
  <c r="G30" i="9"/>
  <c r="G31" i="9"/>
  <c r="U23" i="27" s="1"/>
  <c r="G29" i="9"/>
  <c r="G26" i="9"/>
  <c r="U18" i="27" s="1"/>
  <c r="G27" i="9"/>
  <c r="G25" i="9"/>
  <c r="U17" i="27" s="1"/>
  <c r="G23" i="9"/>
  <c r="G22" i="9"/>
  <c r="U14" i="27" s="1"/>
  <c r="G19" i="9"/>
  <c r="G18" i="9"/>
  <c r="G16" i="9" s="1"/>
  <c r="G17" i="9"/>
  <c r="G14" i="9"/>
  <c r="G15" i="9"/>
  <c r="G13" i="9"/>
  <c r="U6" i="27" s="1"/>
  <c r="G11" i="9"/>
  <c r="G10" i="9"/>
  <c r="U3" i="27" s="1"/>
  <c r="G73" i="8"/>
  <c r="G74" i="8"/>
  <c r="G75" i="8"/>
  <c r="G72" i="8"/>
  <c r="G63" i="8"/>
  <c r="U55" i="26" s="1"/>
  <c r="G64" i="8"/>
  <c r="U56" i="26" s="1"/>
  <c r="G65" i="8"/>
  <c r="U57" i="26" s="1"/>
  <c r="G66" i="8"/>
  <c r="G67" i="8"/>
  <c r="U59" i="26" s="1"/>
  <c r="G68" i="8"/>
  <c r="G69" i="8"/>
  <c r="U61" i="26" s="1"/>
  <c r="G70" i="8"/>
  <c r="G62" i="8"/>
  <c r="G55" i="8"/>
  <c r="U47" i="26" s="1"/>
  <c r="G56" i="8"/>
  <c r="G57" i="8"/>
  <c r="G58" i="8"/>
  <c r="U50" i="26" s="1"/>
  <c r="G59" i="8"/>
  <c r="G60" i="8"/>
  <c r="U52" i="26" s="1"/>
  <c r="G54" i="8"/>
  <c r="G46" i="8"/>
  <c r="G47" i="8"/>
  <c r="U39" i="26" s="1"/>
  <c r="G48" i="8"/>
  <c r="U40" i="26" s="1"/>
  <c r="G49" i="8"/>
  <c r="G50" i="8"/>
  <c r="U42" i="26" s="1"/>
  <c r="G51" i="8"/>
  <c r="G52" i="8"/>
  <c r="U44" i="26" s="1"/>
  <c r="G45" i="8"/>
  <c r="G39" i="8"/>
  <c r="U32" i="26" s="1"/>
  <c r="G40" i="8"/>
  <c r="G41" i="8"/>
  <c r="U34" i="26" s="1"/>
  <c r="G38" i="8"/>
  <c r="G11" i="8"/>
  <c r="G12" i="8"/>
  <c r="G13" i="8"/>
  <c r="G14" i="8"/>
  <c r="G15" i="8"/>
  <c r="G16" i="8"/>
  <c r="U9" i="26" s="1"/>
  <c r="G17" i="8"/>
  <c r="G18" i="8"/>
  <c r="G20" i="8"/>
  <c r="U13" i="26" s="1"/>
  <c r="G21" i="8"/>
  <c r="G22" i="8"/>
  <c r="U15" i="26" s="1"/>
  <c r="G23" i="8"/>
  <c r="G24" i="8"/>
  <c r="U17" i="26" s="1"/>
  <c r="G25" i="8"/>
  <c r="U18" i="26" s="1"/>
  <c r="G26" i="8"/>
  <c r="U19" i="26" s="1"/>
  <c r="G28" i="8"/>
  <c r="U21" i="26" s="1"/>
  <c r="G29" i="8"/>
  <c r="G30" i="8"/>
  <c r="U23" i="26" s="1"/>
  <c r="G31" i="8"/>
  <c r="G32" i="8"/>
  <c r="U25" i="26" s="1"/>
  <c r="G33" i="8"/>
  <c r="G34" i="8"/>
  <c r="U27" i="26" s="1"/>
  <c r="G35" i="8"/>
  <c r="G36" i="8"/>
  <c r="U29" i="26" s="1"/>
  <c r="G21" i="7"/>
  <c r="G22" i="7"/>
  <c r="G23" i="7"/>
  <c r="G24" i="7"/>
  <c r="G25" i="7"/>
  <c r="G26" i="7"/>
  <c r="G27" i="7"/>
  <c r="G20" i="7"/>
  <c r="G11" i="7"/>
  <c r="G12" i="7"/>
  <c r="G13" i="7"/>
  <c r="G14" i="7"/>
  <c r="G15" i="7"/>
  <c r="G16" i="7"/>
  <c r="G9" i="7" s="1"/>
  <c r="U2" i="25" s="1"/>
  <c r="G17" i="7"/>
  <c r="G10" i="7"/>
  <c r="B10" i="6"/>
  <c r="P3" i="24" s="1"/>
  <c r="B18" i="6"/>
  <c r="B28" i="6"/>
  <c r="B38" i="6"/>
  <c r="B48" i="6"/>
  <c r="B58" i="6"/>
  <c r="P51" i="24" s="1"/>
  <c r="B71" i="6"/>
  <c r="P64" i="24" s="1"/>
  <c r="B75" i="6"/>
  <c r="G152" i="6"/>
  <c r="U144" i="24" s="1"/>
  <c r="G153" i="6"/>
  <c r="G154" i="6"/>
  <c r="U146" i="24" s="1"/>
  <c r="G155" i="6"/>
  <c r="G156" i="6"/>
  <c r="U148" i="24" s="1"/>
  <c r="G157" i="6"/>
  <c r="U149" i="24" s="1"/>
  <c r="G151" i="6"/>
  <c r="G148" i="6"/>
  <c r="G149" i="6"/>
  <c r="G147" i="6"/>
  <c r="G139" i="6"/>
  <c r="U131" i="24" s="1"/>
  <c r="G140" i="6"/>
  <c r="G141" i="6"/>
  <c r="U133" i="24" s="1"/>
  <c r="G142" i="6"/>
  <c r="U134" i="24" s="1"/>
  <c r="G143" i="6"/>
  <c r="U135" i="24" s="1"/>
  <c r="G144" i="6"/>
  <c r="G145" i="6"/>
  <c r="U137" i="24" s="1"/>
  <c r="G138" i="6"/>
  <c r="G135" i="6"/>
  <c r="U127" i="24" s="1"/>
  <c r="G136" i="6"/>
  <c r="G134" i="6"/>
  <c r="G133" i="6" s="1"/>
  <c r="U125" i="24" s="1"/>
  <c r="G125" i="6"/>
  <c r="U117" i="24" s="1"/>
  <c r="G126" i="6"/>
  <c r="G127" i="6"/>
  <c r="G128" i="6"/>
  <c r="G129" i="6"/>
  <c r="G130" i="6"/>
  <c r="G131" i="6"/>
  <c r="G132" i="6"/>
  <c r="G124" i="6"/>
  <c r="U116" i="24" s="1"/>
  <c r="G115" i="6"/>
  <c r="U107" i="24" s="1"/>
  <c r="G116" i="6"/>
  <c r="G117" i="6"/>
  <c r="U109" i="24" s="1"/>
  <c r="G118" i="6"/>
  <c r="G119" i="6"/>
  <c r="U111" i="24" s="1"/>
  <c r="G120" i="6"/>
  <c r="G121" i="6"/>
  <c r="U113" i="24" s="1"/>
  <c r="G122" i="6"/>
  <c r="U114" i="24" s="1"/>
  <c r="G114" i="6"/>
  <c r="G105" i="6"/>
  <c r="G106" i="6"/>
  <c r="G107" i="6"/>
  <c r="G108" i="6"/>
  <c r="G109" i="6"/>
  <c r="G110" i="6"/>
  <c r="G111" i="6"/>
  <c r="U103" i="24" s="1"/>
  <c r="G112" i="6"/>
  <c r="G104" i="6"/>
  <c r="G95" i="6"/>
  <c r="U87" i="24" s="1"/>
  <c r="G96" i="6"/>
  <c r="G97" i="6"/>
  <c r="U89" i="24" s="1"/>
  <c r="G98" i="6"/>
  <c r="G99" i="6"/>
  <c r="U91" i="24" s="1"/>
  <c r="G100" i="6"/>
  <c r="U92" i="24" s="1"/>
  <c r="G101" i="6"/>
  <c r="U93" i="24" s="1"/>
  <c r="G102" i="6"/>
  <c r="G94" i="6"/>
  <c r="G87" i="6"/>
  <c r="G88" i="6"/>
  <c r="G89" i="6"/>
  <c r="G90" i="6"/>
  <c r="G91" i="6"/>
  <c r="U83" i="24" s="1"/>
  <c r="G92" i="6"/>
  <c r="G86" i="6"/>
  <c r="G77" i="6"/>
  <c r="U70" i="24" s="1"/>
  <c r="G78" i="6"/>
  <c r="G79" i="6"/>
  <c r="U72" i="24" s="1"/>
  <c r="G80" i="6"/>
  <c r="G81" i="6"/>
  <c r="U74" i="24" s="1"/>
  <c r="G82" i="6"/>
  <c r="U75" i="24" s="1"/>
  <c r="G76" i="6"/>
  <c r="G73" i="6"/>
  <c r="G74" i="6"/>
  <c r="G72" i="6"/>
  <c r="G64" i="6"/>
  <c r="G65" i="6"/>
  <c r="G66" i="6"/>
  <c r="G67" i="6"/>
  <c r="U60" i="24" s="1"/>
  <c r="G68" i="6"/>
  <c r="G69" i="6"/>
  <c r="G70" i="6"/>
  <c r="G63" i="6"/>
  <c r="G60" i="6"/>
  <c r="G61" i="6"/>
  <c r="G59" i="6"/>
  <c r="U52" i="24" s="1"/>
  <c r="G50" i="6"/>
  <c r="U43" i="24" s="1"/>
  <c r="G51" i="6"/>
  <c r="G52" i="6"/>
  <c r="U45" i="24" s="1"/>
  <c r="G53" i="6"/>
  <c r="G54" i="6"/>
  <c r="U47" i="24" s="1"/>
  <c r="G55" i="6"/>
  <c r="G56" i="6"/>
  <c r="U49" i="24" s="1"/>
  <c r="G57" i="6"/>
  <c r="G49" i="6"/>
  <c r="U42" i="24" s="1"/>
  <c r="G40" i="6"/>
  <c r="G41" i="6"/>
  <c r="G42" i="6"/>
  <c r="G43" i="6"/>
  <c r="G44" i="6"/>
  <c r="G45" i="6"/>
  <c r="G46" i="6"/>
  <c r="G47" i="6"/>
  <c r="U40" i="24" s="1"/>
  <c r="G39" i="6"/>
  <c r="G30" i="6"/>
  <c r="G31" i="6"/>
  <c r="G32" i="6"/>
  <c r="G33" i="6"/>
  <c r="G34" i="6"/>
  <c r="G35" i="6"/>
  <c r="G36" i="6"/>
  <c r="U29" i="24" s="1"/>
  <c r="G37" i="6"/>
  <c r="G29" i="6"/>
  <c r="G20" i="6"/>
  <c r="U13" i="24" s="1"/>
  <c r="G21" i="6"/>
  <c r="G22" i="6"/>
  <c r="U15" i="24" s="1"/>
  <c r="G23" i="6"/>
  <c r="G24" i="6"/>
  <c r="U17" i="24" s="1"/>
  <c r="G25" i="6"/>
  <c r="U18" i="24" s="1"/>
  <c r="G26" i="6"/>
  <c r="U19" i="24" s="1"/>
  <c r="G27" i="6"/>
  <c r="G19" i="6"/>
  <c r="G11" i="6"/>
  <c r="B7" i="13"/>
  <c r="G12" i="6"/>
  <c r="G13" i="6"/>
  <c r="G14" i="6"/>
  <c r="U7" i="24" s="1"/>
  <c r="G15" i="6"/>
  <c r="G16" i="6"/>
  <c r="U9" i="24" s="1"/>
  <c r="G17" i="6"/>
  <c r="G9" i="5"/>
  <c r="G10" i="5"/>
  <c r="G11" i="5"/>
  <c r="G12" i="5"/>
  <c r="G13" i="5"/>
  <c r="U7" i="20" s="1"/>
  <c r="G14" i="5"/>
  <c r="G15" i="5"/>
  <c r="G17" i="5"/>
  <c r="G18" i="5"/>
  <c r="G19" i="5"/>
  <c r="G20" i="5"/>
  <c r="G21" i="5"/>
  <c r="G22" i="5"/>
  <c r="U16" i="20" s="1"/>
  <c r="G23" i="5"/>
  <c r="G24" i="5"/>
  <c r="G25" i="5"/>
  <c r="G26" i="5"/>
  <c r="G27" i="5"/>
  <c r="G29" i="5"/>
  <c r="G30" i="5"/>
  <c r="G31" i="5"/>
  <c r="U25" i="20" s="1"/>
  <c r="G32" i="5"/>
  <c r="G33" i="5"/>
  <c r="G34" i="5"/>
  <c r="G36" i="5"/>
  <c r="G35" i="5" s="1"/>
  <c r="U29" i="20" s="1"/>
  <c r="G38" i="5"/>
  <c r="G39" i="5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 s="1"/>
  <c r="C18" i="13"/>
  <c r="Q12" i="31" s="1"/>
  <c r="D18" i="13"/>
  <c r="R12" i="31" s="1"/>
  <c r="E18" i="13"/>
  <c r="S12" i="31" s="1"/>
  <c r="F18" i="13"/>
  <c r="T12" i="31" s="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E7" i="13"/>
  <c r="F7" i="13"/>
  <c r="F29" i="13" s="1"/>
  <c r="T22" i="31" s="1"/>
  <c r="G7" i="13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 s="1"/>
  <c r="G21" i="12"/>
  <c r="U15" i="30" s="1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 s="1"/>
  <c r="C28" i="12"/>
  <c r="Q21" i="30"/>
  <c r="D28" i="12"/>
  <c r="R21" i="30" s="1"/>
  <c r="E28" i="12"/>
  <c r="S21" i="30" s="1"/>
  <c r="F28" i="12"/>
  <c r="T21" i="30"/>
  <c r="G28" i="12"/>
  <c r="U21" i="30"/>
  <c r="P22" i="30"/>
  <c r="Q22" i="30"/>
  <c r="R22" i="30"/>
  <c r="S22" i="30"/>
  <c r="T22" i="30"/>
  <c r="U22" i="30"/>
  <c r="B7" i="12"/>
  <c r="C7" i="12"/>
  <c r="D7" i="12"/>
  <c r="E7" i="12"/>
  <c r="F7" i="12"/>
  <c r="F31" i="12" s="1"/>
  <c r="T23" i="30" s="1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 s="1"/>
  <c r="G36" i="12"/>
  <c r="U27" i="30" s="1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 s="1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 s="1"/>
  <c r="P22" i="29" s="1"/>
  <c r="C8" i="11"/>
  <c r="D8" i="11"/>
  <c r="E8" i="11"/>
  <c r="F8" i="11"/>
  <c r="F30" i="11" s="1"/>
  <c r="T22" i="29" s="1"/>
  <c r="G8" i="11"/>
  <c r="R2" i="29"/>
  <c r="T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S15" i="28" s="1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 s="1"/>
  <c r="E29" i="10"/>
  <c r="S21" i="28" s="1"/>
  <c r="F29" i="10"/>
  <c r="T21" i="28" s="1"/>
  <c r="G29" i="10"/>
  <c r="U21" i="28" s="1"/>
  <c r="Q22" i="28"/>
  <c r="R22" i="28"/>
  <c r="S22" i="28"/>
  <c r="T22" i="28"/>
  <c r="U22" i="28"/>
  <c r="E32" i="10"/>
  <c r="S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 s="1"/>
  <c r="Q2" i="27" s="1"/>
  <c r="D12" i="9"/>
  <c r="R5" i="27" s="1"/>
  <c r="D16" i="9"/>
  <c r="R9" i="27" s="1"/>
  <c r="E12" i="9"/>
  <c r="S5" i="27" s="1"/>
  <c r="E16" i="9"/>
  <c r="F12" i="9"/>
  <c r="T5" i="27" s="1"/>
  <c r="F16" i="9"/>
  <c r="Q3" i="27"/>
  <c r="R3" i="27"/>
  <c r="S3" i="27"/>
  <c r="T3" i="27"/>
  <c r="Q4" i="27"/>
  <c r="R4" i="27"/>
  <c r="S4" i="27"/>
  <c r="T4" i="27"/>
  <c r="U4" i="27"/>
  <c r="Q5" i="27"/>
  <c r="Q6" i="27"/>
  <c r="R6" i="27"/>
  <c r="S6" i="27"/>
  <c r="T6" i="27"/>
  <c r="Q7" i="27"/>
  <c r="R7" i="27"/>
  <c r="S7" i="27"/>
  <c r="T7" i="27"/>
  <c r="U7" i="27"/>
  <c r="Q8" i="27"/>
  <c r="R8" i="27"/>
  <c r="S8" i="27"/>
  <c r="T8" i="27"/>
  <c r="U8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Q16" i="27" s="1"/>
  <c r="C28" i="9"/>
  <c r="Q20" i="27" s="1"/>
  <c r="D24" i="9"/>
  <c r="R16" i="27" s="1"/>
  <c r="D28" i="9"/>
  <c r="D21" i="9" s="1"/>
  <c r="R13" i="27" s="1"/>
  <c r="E24" i="9"/>
  <c r="E28" i="9"/>
  <c r="S20" i="27" s="1"/>
  <c r="F24" i="9"/>
  <c r="T16" i="27" s="1"/>
  <c r="F28" i="9"/>
  <c r="G24" i="9"/>
  <c r="U16" i="27" s="1"/>
  <c r="G28" i="9"/>
  <c r="U20" i="27" s="1"/>
  <c r="Q14" i="27"/>
  <c r="R14" i="27"/>
  <c r="S14" i="27"/>
  <c r="T14" i="27"/>
  <c r="Q15" i="27"/>
  <c r="R15" i="27"/>
  <c r="S15" i="27"/>
  <c r="T15" i="27"/>
  <c r="U15" i="27"/>
  <c r="S16" i="27"/>
  <c r="Q17" i="27"/>
  <c r="R17" i="27"/>
  <c r="S17" i="27"/>
  <c r="T17" i="27"/>
  <c r="Q18" i="27"/>
  <c r="R18" i="27"/>
  <c r="S18" i="27"/>
  <c r="T18" i="27"/>
  <c r="Q19" i="27"/>
  <c r="R19" i="27"/>
  <c r="S19" i="27"/>
  <c r="T19" i="27"/>
  <c r="U19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4" i="9"/>
  <c r="P16" i="27" s="1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Q3" i="26" s="1"/>
  <c r="C19" i="8"/>
  <c r="C27" i="8"/>
  <c r="Q20" i="26" s="1"/>
  <c r="C37" i="8"/>
  <c r="Q30" i="26" s="1"/>
  <c r="D10" i="8"/>
  <c r="D19" i="8"/>
  <c r="D27" i="8"/>
  <c r="R20" i="26" s="1"/>
  <c r="D37" i="8"/>
  <c r="R30" i="26" s="1"/>
  <c r="E10" i="8"/>
  <c r="E19" i="8"/>
  <c r="S12" i="26" s="1"/>
  <c r="E27" i="8"/>
  <c r="S20" i="26" s="1"/>
  <c r="E37" i="8"/>
  <c r="S30" i="26" s="1"/>
  <c r="F10" i="8"/>
  <c r="T3" i="26" s="1"/>
  <c r="F19" i="8"/>
  <c r="F27" i="8"/>
  <c r="T20" i="26" s="1"/>
  <c r="F37" i="8"/>
  <c r="T30" i="26" s="1"/>
  <c r="R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Q10" i="26"/>
  <c r="R10" i="26"/>
  <c r="S10" i="26"/>
  <c r="T10" i="26"/>
  <c r="U10" i="26"/>
  <c r="Q11" i="26"/>
  <c r="R11" i="26"/>
  <c r="S11" i="26"/>
  <c r="T11" i="26"/>
  <c r="U11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Q16" i="26"/>
  <c r="R16" i="26"/>
  <c r="S16" i="26"/>
  <c r="T16" i="26"/>
  <c r="U16" i="26"/>
  <c r="Q17" i="26"/>
  <c r="R17" i="26"/>
  <c r="S17" i="26"/>
  <c r="T17" i="26"/>
  <c r="Q18" i="26"/>
  <c r="R18" i="26"/>
  <c r="S18" i="26"/>
  <c r="T18" i="26"/>
  <c r="Q19" i="26"/>
  <c r="R19" i="26"/>
  <c r="S19" i="26"/>
  <c r="T19" i="26"/>
  <c r="Q21" i="26"/>
  <c r="R21" i="26"/>
  <c r="S21" i="26"/>
  <c r="T21" i="26"/>
  <c r="Q22" i="26"/>
  <c r="R22" i="26"/>
  <c r="S22" i="26"/>
  <c r="T22" i="26"/>
  <c r="U22" i="26"/>
  <c r="Q23" i="26"/>
  <c r="R23" i="26"/>
  <c r="S23" i="26"/>
  <c r="T23" i="26"/>
  <c r="Q24" i="26"/>
  <c r="R24" i="26"/>
  <c r="S24" i="26"/>
  <c r="T24" i="26"/>
  <c r="U24" i="26"/>
  <c r="Q25" i="26"/>
  <c r="R25" i="26"/>
  <c r="S25" i="26"/>
  <c r="T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Q31" i="26"/>
  <c r="R31" i="26"/>
  <c r="S31" i="26"/>
  <c r="T31" i="26"/>
  <c r="U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C44" i="8"/>
  <c r="C53" i="8"/>
  <c r="C61" i="8"/>
  <c r="Q53" i="26" s="1"/>
  <c r="C71" i="8"/>
  <c r="Q63" i="26" s="1"/>
  <c r="D44" i="8"/>
  <c r="R36" i="26" s="1"/>
  <c r="D53" i="8"/>
  <c r="D61" i="8"/>
  <c r="R53" i="26" s="1"/>
  <c r="D71" i="8"/>
  <c r="R63" i="26" s="1"/>
  <c r="E44" i="8"/>
  <c r="E53" i="8"/>
  <c r="E61" i="8"/>
  <c r="S53" i="26" s="1"/>
  <c r="E71" i="8"/>
  <c r="S63" i="26" s="1"/>
  <c r="F44" i="8"/>
  <c r="T36" i="26" s="1"/>
  <c r="F53" i="8"/>
  <c r="T45" i="26" s="1"/>
  <c r="F61" i="8"/>
  <c r="T53" i="26" s="1"/>
  <c r="F71" i="8"/>
  <c r="T63" i="26" s="1"/>
  <c r="Q36" i="26"/>
  <c r="S36" i="26"/>
  <c r="Q37" i="26"/>
  <c r="R37" i="26"/>
  <c r="S37" i="26"/>
  <c r="T37" i="26"/>
  <c r="U37" i="26"/>
  <c r="Q38" i="26"/>
  <c r="R38" i="26"/>
  <c r="S38" i="26"/>
  <c r="T38" i="26"/>
  <c r="Q39" i="26"/>
  <c r="R39" i="26"/>
  <c r="S39" i="26"/>
  <c r="T39" i="26"/>
  <c r="Q40" i="26"/>
  <c r="R40" i="26"/>
  <c r="S40" i="26"/>
  <c r="T40" i="26"/>
  <c r="Q41" i="26"/>
  <c r="R41" i="26"/>
  <c r="S41" i="26"/>
  <c r="T41" i="26"/>
  <c r="U41" i="26"/>
  <c r="Q42" i="26"/>
  <c r="R42" i="26"/>
  <c r="S42" i="26"/>
  <c r="T42" i="26"/>
  <c r="Q43" i="26"/>
  <c r="R43" i="26"/>
  <c r="S43" i="26"/>
  <c r="T43" i="26"/>
  <c r="U43" i="26"/>
  <c r="Q44" i="26"/>
  <c r="R44" i="26"/>
  <c r="S44" i="26"/>
  <c r="T44" i="26"/>
  <c r="Q46" i="26"/>
  <c r="R46" i="26"/>
  <c r="S46" i="26"/>
  <c r="T46" i="26"/>
  <c r="U46" i="26"/>
  <c r="Q47" i="26"/>
  <c r="R47" i="26"/>
  <c r="S47" i="26"/>
  <c r="T47" i="26"/>
  <c r="Q48" i="26"/>
  <c r="R48" i="26"/>
  <c r="S48" i="26"/>
  <c r="T48" i="26"/>
  <c r="Q49" i="26"/>
  <c r="R49" i="26"/>
  <c r="S49" i="26"/>
  <c r="T49" i="26"/>
  <c r="U49" i="26"/>
  <c r="Q50" i="26"/>
  <c r="R50" i="26"/>
  <c r="S50" i="26"/>
  <c r="T50" i="26"/>
  <c r="Q51" i="26"/>
  <c r="R51" i="26"/>
  <c r="S51" i="26"/>
  <c r="T51" i="26"/>
  <c r="U51" i="26"/>
  <c r="Q52" i="26"/>
  <c r="R52" i="26"/>
  <c r="S52" i="26"/>
  <c r="T52" i="26"/>
  <c r="Q54" i="26"/>
  <c r="R54" i="26"/>
  <c r="S54" i="26"/>
  <c r="T54" i="26"/>
  <c r="U54" i="26"/>
  <c r="Q55" i="26"/>
  <c r="R55" i="26"/>
  <c r="S55" i="26"/>
  <c r="T55" i="26"/>
  <c r="Q56" i="26"/>
  <c r="R56" i="26"/>
  <c r="S56" i="26"/>
  <c r="T56" i="26"/>
  <c r="Q57" i="26"/>
  <c r="R57" i="26"/>
  <c r="S57" i="26"/>
  <c r="T57" i="26"/>
  <c r="Q58" i="26"/>
  <c r="R58" i="26"/>
  <c r="S58" i="26"/>
  <c r="T58" i="26"/>
  <c r="U58" i="26"/>
  <c r="Q59" i="26"/>
  <c r="R59" i="26"/>
  <c r="S59" i="26"/>
  <c r="T59" i="26"/>
  <c r="Q60" i="26"/>
  <c r="R60" i="26"/>
  <c r="S60" i="26"/>
  <c r="T60" i="26"/>
  <c r="U60" i="26"/>
  <c r="Q61" i="26"/>
  <c r="R61" i="26"/>
  <c r="S61" i="26"/>
  <c r="T61" i="26"/>
  <c r="Q62" i="26"/>
  <c r="R62" i="26"/>
  <c r="S62" i="26"/>
  <c r="T62" i="26"/>
  <c r="U62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B44" i="8"/>
  <c r="P36" i="26" s="1"/>
  <c r="B53" i="8"/>
  <c r="P45" i="26" s="1"/>
  <c r="B61" i="8"/>
  <c r="P53" i="26" s="1"/>
  <c r="B71" i="8"/>
  <c r="P63" i="26" s="1"/>
  <c r="B10" i="8"/>
  <c r="B19" i="8"/>
  <c r="B27" i="8"/>
  <c r="P20" i="26" s="1"/>
  <c r="B37" i="8"/>
  <c r="P30" i="26" s="1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1" i="26"/>
  <c r="P22" i="26"/>
  <c r="P23" i="26"/>
  <c r="P24" i="26"/>
  <c r="P25" i="26"/>
  <c r="P26" i="26"/>
  <c r="P27" i="26"/>
  <c r="P28" i="26"/>
  <c r="P29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T2" i="25" s="1"/>
  <c r="F19" i="7"/>
  <c r="T3" i="25" s="1"/>
  <c r="E9" i="7"/>
  <c r="S2" i="25" s="1"/>
  <c r="E19" i="7"/>
  <c r="D9" i="7"/>
  <c r="R2" i="25" s="1"/>
  <c r="D19" i="7"/>
  <c r="R3" i="25" s="1"/>
  <c r="C9" i="7"/>
  <c r="Q2" i="25" s="1"/>
  <c r="C19" i="7"/>
  <c r="B9" i="7"/>
  <c r="P2" i="25" s="1"/>
  <c r="B19" i="7"/>
  <c r="P3" i="25" s="1"/>
  <c r="A3" i="25"/>
  <c r="A4" i="25"/>
  <c r="A2" i="25"/>
  <c r="A87" i="24"/>
  <c r="C85" i="6"/>
  <c r="C93" i="6"/>
  <c r="C103" i="6"/>
  <c r="Q95" i="24" s="1"/>
  <c r="C113" i="6"/>
  <c r="Q105" i="24" s="1"/>
  <c r="C123" i="6"/>
  <c r="Q115" i="24" s="1"/>
  <c r="C133" i="6"/>
  <c r="Q125" i="24" s="1"/>
  <c r="C146" i="6"/>
  <c r="Q138" i="24" s="1"/>
  <c r="C150" i="6"/>
  <c r="Q142" i="24" s="1"/>
  <c r="D85" i="6"/>
  <c r="D93" i="6"/>
  <c r="R85" i="24" s="1"/>
  <c r="D103" i="6"/>
  <c r="R95" i="24" s="1"/>
  <c r="D113" i="6"/>
  <c r="R105" i="24" s="1"/>
  <c r="D123" i="6"/>
  <c r="D133" i="6"/>
  <c r="R125" i="24" s="1"/>
  <c r="D146" i="6"/>
  <c r="R138" i="24" s="1"/>
  <c r="D150" i="6"/>
  <c r="E85" i="6"/>
  <c r="S77" i="24" s="1"/>
  <c r="E93" i="6"/>
  <c r="E103" i="6"/>
  <c r="S95" i="24" s="1"/>
  <c r="E113" i="6"/>
  <c r="S105" i="24" s="1"/>
  <c r="E123" i="6"/>
  <c r="E133" i="6"/>
  <c r="S125" i="24" s="1"/>
  <c r="E146" i="6"/>
  <c r="S138" i="24" s="1"/>
  <c r="E150" i="6"/>
  <c r="S142" i="24" s="1"/>
  <c r="F85" i="6"/>
  <c r="T77" i="24" s="1"/>
  <c r="F93" i="6"/>
  <c r="T85" i="24" s="1"/>
  <c r="F103" i="6"/>
  <c r="T95" i="24" s="1"/>
  <c r="F113" i="6"/>
  <c r="F123" i="6"/>
  <c r="F133" i="6"/>
  <c r="T125" i="24" s="1"/>
  <c r="F146" i="6"/>
  <c r="T138" i="24" s="1"/>
  <c r="F150" i="6"/>
  <c r="Q77" i="24"/>
  <c r="R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Q88" i="24"/>
  <c r="R88" i="24"/>
  <c r="S88" i="24"/>
  <c r="T88" i="24"/>
  <c r="U88" i="24"/>
  <c r="Q89" i="24"/>
  <c r="R89" i="24"/>
  <c r="S89" i="24"/>
  <c r="T89" i="24"/>
  <c r="Q90" i="24"/>
  <c r="R90" i="24"/>
  <c r="S90" i="24"/>
  <c r="T90" i="24"/>
  <c r="U90" i="24"/>
  <c r="Q91" i="24"/>
  <c r="R91" i="24"/>
  <c r="S91" i="24"/>
  <c r="T91" i="24"/>
  <c r="Q92" i="24"/>
  <c r="R92" i="24"/>
  <c r="S92" i="24"/>
  <c r="T92" i="24"/>
  <c r="Q93" i="24"/>
  <c r="R93" i="24"/>
  <c r="S93" i="24"/>
  <c r="T93" i="24"/>
  <c r="Q94" i="24"/>
  <c r="R94" i="24"/>
  <c r="S94" i="24"/>
  <c r="T94" i="24"/>
  <c r="U94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Q104" i="24"/>
  <c r="R104" i="24"/>
  <c r="S104" i="24"/>
  <c r="T104" i="24"/>
  <c r="U104" i="24"/>
  <c r="T105" i="24"/>
  <c r="Q106" i="24"/>
  <c r="R106" i="24"/>
  <c r="S106" i="24"/>
  <c r="T106" i="24"/>
  <c r="U106" i="24"/>
  <c r="Q107" i="24"/>
  <c r="R107" i="24"/>
  <c r="S107" i="24"/>
  <c r="T107" i="24"/>
  <c r="Q108" i="24"/>
  <c r="R108" i="24"/>
  <c r="S108" i="24"/>
  <c r="T108" i="24"/>
  <c r="U108" i="24"/>
  <c r="Q109" i="24"/>
  <c r="R109" i="24"/>
  <c r="S109" i="24"/>
  <c r="T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U112" i="24"/>
  <c r="Q113" i="24"/>
  <c r="R113" i="24"/>
  <c r="S113" i="24"/>
  <c r="T113" i="24"/>
  <c r="Q114" i="24"/>
  <c r="R114" i="24"/>
  <c r="S114" i="24"/>
  <c r="T114" i="24"/>
  <c r="R115" i="24"/>
  <c r="S115" i="24"/>
  <c r="T115" i="24"/>
  <c r="Q116" i="24"/>
  <c r="R116" i="24"/>
  <c r="S116" i="24"/>
  <c r="T116" i="24"/>
  <c r="Q117" i="24"/>
  <c r="R117" i="24"/>
  <c r="S117" i="24"/>
  <c r="T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U128" i="24"/>
  <c r="Q129" i="24"/>
  <c r="S129" i="24"/>
  <c r="Q130" i="24"/>
  <c r="R130" i="24"/>
  <c r="S130" i="24"/>
  <c r="T130" i="24"/>
  <c r="U130" i="24"/>
  <c r="Q131" i="24"/>
  <c r="R131" i="24"/>
  <c r="S131" i="24"/>
  <c r="T131" i="24"/>
  <c r="Q132" i="24"/>
  <c r="R132" i="24"/>
  <c r="S132" i="24"/>
  <c r="T132" i="24"/>
  <c r="U132" i="24"/>
  <c r="Q133" i="24"/>
  <c r="R133" i="24"/>
  <c r="S133" i="24"/>
  <c r="T133" i="24"/>
  <c r="Q134" i="24"/>
  <c r="R134" i="24"/>
  <c r="S134" i="24"/>
  <c r="T134" i="24"/>
  <c r="Q135" i="24"/>
  <c r="R135" i="24"/>
  <c r="S135" i="24"/>
  <c r="T135" i="24"/>
  <c r="Q136" i="24"/>
  <c r="R136" i="24"/>
  <c r="S136" i="24"/>
  <c r="T136" i="24"/>
  <c r="U136" i="24"/>
  <c r="Q137" i="24"/>
  <c r="R137" i="24"/>
  <c r="S137" i="24"/>
  <c r="T137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R142" i="24"/>
  <c r="T142" i="24"/>
  <c r="Q143" i="24"/>
  <c r="R143" i="24"/>
  <c r="S143" i="24"/>
  <c r="T143" i="24"/>
  <c r="U143" i="24"/>
  <c r="Q144" i="24"/>
  <c r="R144" i="24"/>
  <c r="S144" i="24"/>
  <c r="T144" i="24"/>
  <c r="Q145" i="24"/>
  <c r="R145" i="24"/>
  <c r="S145" i="24"/>
  <c r="T145" i="24"/>
  <c r="U145" i="24"/>
  <c r="Q146" i="24"/>
  <c r="R146" i="24"/>
  <c r="S146" i="24"/>
  <c r="T146" i="24"/>
  <c r="Q147" i="24"/>
  <c r="R147" i="24"/>
  <c r="S147" i="24"/>
  <c r="T147" i="24"/>
  <c r="U147" i="24"/>
  <c r="Q148" i="24"/>
  <c r="R148" i="24"/>
  <c r="S148" i="24"/>
  <c r="T148" i="24"/>
  <c r="Q149" i="24"/>
  <c r="R149" i="24"/>
  <c r="S149" i="24"/>
  <c r="T149" i="24"/>
  <c r="C10" i="6"/>
  <c r="C18" i="6"/>
  <c r="C28" i="6"/>
  <c r="C38" i="6"/>
  <c r="C48" i="6"/>
  <c r="Q41" i="24" s="1"/>
  <c r="C58" i="6"/>
  <c r="C71" i="6"/>
  <c r="C75" i="6"/>
  <c r="Q68" i="24" s="1"/>
  <c r="D10" i="6"/>
  <c r="D18" i="6"/>
  <c r="D28" i="6"/>
  <c r="D38" i="6"/>
  <c r="R31" i="24" s="1"/>
  <c r="D48" i="6"/>
  <c r="D58" i="6"/>
  <c r="R51" i="24" s="1"/>
  <c r="D71" i="6"/>
  <c r="D75" i="6"/>
  <c r="E10" i="6"/>
  <c r="S3" i="24" s="1"/>
  <c r="E18" i="6"/>
  <c r="E28" i="6"/>
  <c r="E38" i="6"/>
  <c r="E48" i="6"/>
  <c r="S41" i="24" s="1"/>
  <c r="E58" i="6"/>
  <c r="E71" i="6"/>
  <c r="E75" i="6"/>
  <c r="S68" i="24" s="1"/>
  <c r="F10" i="6"/>
  <c r="F18" i="6"/>
  <c r="F28" i="6"/>
  <c r="F38" i="6"/>
  <c r="F48" i="6"/>
  <c r="T41" i="24" s="1"/>
  <c r="F58" i="6"/>
  <c r="T51" i="24" s="1"/>
  <c r="F71" i="6"/>
  <c r="F75" i="6"/>
  <c r="G58" i="6"/>
  <c r="B85" i="6"/>
  <c r="B93" i="6"/>
  <c r="B103" i="6"/>
  <c r="P95" i="24" s="1"/>
  <c r="B113" i="6"/>
  <c r="B123" i="6"/>
  <c r="B133" i="6"/>
  <c r="P125" i="24" s="1"/>
  <c r="B146" i="6"/>
  <c r="P138" i="24" s="1"/>
  <c r="B150" i="6"/>
  <c r="P142" i="24" s="1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3" i="24"/>
  <c r="R3" i="24"/>
  <c r="T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Q8" i="24"/>
  <c r="R8" i="24"/>
  <c r="S8" i="24"/>
  <c r="T8" i="24"/>
  <c r="U8" i="24"/>
  <c r="Q9" i="24"/>
  <c r="R9" i="24"/>
  <c r="S9" i="24"/>
  <c r="T9" i="24"/>
  <c r="Q10" i="24"/>
  <c r="R10" i="24"/>
  <c r="S10" i="24"/>
  <c r="T10" i="24"/>
  <c r="U10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Q14" i="24"/>
  <c r="R14" i="24"/>
  <c r="S14" i="24"/>
  <c r="T14" i="24"/>
  <c r="U14" i="24"/>
  <c r="Q15" i="24"/>
  <c r="R15" i="24"/>
  <c r="S15" i="24"/>
  <c r="T15" i="24"/>
  <c r="Q16" i="24"/>
  <c r="R16" i="24"/>
  <c r="S16" i="24"/>
  <c r="T16" i="24"/>
  <c r="U16" i="24"/>
  <c r="Q17" i="24"/>
  <c r="R17" i="24"/>
  <c r="S17" i="24"/>
  <c r="T17" i="24"/>
  <c r="Q18" i="24"/>
  <c r="R18" i="24"/>
  <c r="S18" i="24"/>
  <c r="T18" i="24"/>
  <c r="Q19" i="24"/>
  <c r="R19" i="24"/>
  <c r="S19" i="24"/>
  <c r="T19" i="24"/>
  <c r="Q20" i="24"/>
  <c r="R20" i="24"/>
  <c r="S20" i="24"/>
  <c r="T20" i="24"/>
  <c r="U20" i="24"/>
  <c r="Q21" i="24"/>
  <c r="R21" i="24"/>
  <c r="S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Q30" i="24"/>
  <c r="R30" i="24"/>
  <c r="S30" i="24"/>
  <c r="T30" i="24"/>
  <c r="U30" i="24"/>
  <c r="Q31" i="24"/>
  <c r="S31" i="24"/>
  <c r="T31" i="24"/>
  <c r="Q32" i="24"/>
  <c r="R32" i="24"/>
  <c r="S32" i="24"/>
  <c r="T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R41" i="24"/>
  <c r="Q42" i="24"/>
  <c r="R42" i="24"/>
  <c r="S42" i="24"/>
  <c r="T42" i="24"/>
  <c r="Q43" i="24"/>
  <c r="R43" i="24"/>
  <c r="S43" i="24"/>
  <c r="T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Q51" i="24"/>
  <c r="S51" i="24"/>
  <c r="U51" i="24"/>
  <c r="Q52" i="24"/>
  <c r="R52" i="24"/>
  <c r="S52" i="24"/>
  <c r="T52" i="24"/>
  <c r="Q53" i="24"/>
  <c r="R53" i="24"/>
  <c r="S53" i="24"/>
  <c r="T53" i="24"/>
  <c r="U53" i="24"/>
  <c r="Q54" i="24"/>
  <c r="R54" i="24"/>
  <c r="S54" i="24"/>
  <c r="T54" i="24"/>
  <c r="U54" i="24"/>
  <c r="R55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R68" i="24"/>
  <c r="T68" i="24"/>
  <c r="Q69" i="24"/>
  <c r="R69" i="24"/>
  <c r="S69" i="24"/>
  <c r="T69" i="24"/>
  <c r="U69" i="24"/>
  <c r="Q70" i="24"/>
  <c r="R70" i="24"/>
  <c r="S70" i="24"/>
  <c r="T70" i="24"/>
  <c r="Q71" i="24"/>
  <c r="R71" i="24"/>
  <c r="S71" i="24"/>
  <c r="T71" i="24"/>
  <c r="U71" i="24"/>
  <c r="Q72" i="24"/>
  <c r="R72" i="24"/>
  <c r="S72" i="24"/>
  <c r="T72" i="24"/>
  <c r="Q73" i="24"/>
  <c r="R73" i="24"/>
  <c r="S73" i="24"/>
  <c r="T73" i="24"/>
  <c r="U73" i="24"/>
  <c r="Q74" i="24"/>
  <c r="R74" i="24"/>
  <c r="S74" i="24"/>
  <c r="T74" i="24"/>
  <c r="Q75" i="24"/>
  <c r="R75" i="24"/>
  <c r="S75" i="24"/>
  <c r="T75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4" i="20"/>
  <c r="U5" i="20"/>
  <c r="U6" i="20"/>
  <c r="U8" i="20"/>
  <c r="U9" i="20"/>
  <c r="U11" i="20"/>
  <c r="U12" i="20"/>
  <c r="U13" i="20"/>
  <c r="U14" i="20"/>
  <c r="U15" i="20"/>
  <c r="U17" i="20"/>
  <c r="U18" i="20"/>
  <c r="U19" i="20"/>
  <c r="U20" i="20"/>
  <c r="U21" i="20"/>
  <c r="U23" i="20"/>
  <c r="U24" i="20"/>
  <c r="U26" i="20"/>
  <c r="U27" i="20"/>
  <c r="U28" i="20"/>
  <c r="U30" i="20"/>
  <c r="U32" i="20"/>
  <c r="U33" i="20"/>
  <c r="G46" i="5"/>
  <c r="U38" i="20" s="1"/>
  <c r="G47" i="5"/>
  <c r="U39" i="20" s="1"/>
  <c r="G48" i="5"/>
  <c r="U40" i="20" s="1"/>
  <c r="G49" i="5"/>
  <c r="G50" i="5"/>
  <c r="U42" i="20" s="1"/>
  <c r="G51" i="5"/>
  <c r="U43" i="20" s="1"/>
  <c r="G52" i="5"/>
  <c r="U44" i="20" s="1"/>
  <c r="G53" i="5"/>
  <c r="U41" i="20"/>
  <c r="U45" i="20"/>
  <c r="G55" i="5"/>
  <c r="U47" i="20" s="1"/>
  <c r="G56" i="5"/>
  <c r="G57" i="5"/>
  <c r="U49" i="20" s="1"/>
  <c r="G58" i="5"/>
  <c r="U50" i="20" s="1"/>
  <c r="G60" i="5"/>
  <c r="U52" i="20" s="1"/>
  <c r="G61" i="5"/>
  <c r="G62" i="5"/>
  <c r="U54" i="20" s="1"/>
  <c r="G63" i="5"/>
  <c r="U55" i="20" s="1"/>
  <c r="G68" i="5"/>
  <c r="G67" i="5" s="1"/>
  <c r="U57" i="20" s="1"/>
  <c r="G73" i="5"/>
  <c r="U60" i="20" s="1"/>
  <c r="G74" i="5"/>
  <c r="U61" i="20" s="1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D41" i="5"/>
  <c r="R34" i="20" s="1"/>
  <c r="E41" i="5"/>
  <c r="S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 s="1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D65" i="5"/>
  <c r="R56" i="20" s="1"/>
  <c r="E65" i="5"/>
  <c r="S56" i="20" s="1"/>
  <c r="C67" i="5"/>
  <c r="Q57" i="20" s="1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 s="1"/>
  <c r="P60" i="20"/>
  <c r="P58" i="20"/>
  <c r="B67" i="5"/>
  <c r="P57" i="20" s="1"/>
  <c r="B45" i="5"/>
  <c r="B54" i="5"/>
  <c r="P46" i="20" s="1"/>
  <c r="B59" i="5"/>
  <c r="P51" i="20" s="1"/>
  <c r="P38" i="20"/>
  <c r="P39" i="20"/>
  <c r="P40" i="20"/>
  <c r="P41" i="20"/>
  <c r="P42" i="20"/>
  <c r="P43" i="20"/>
  <c r="P44" i="20"/>
  <c r="P45" i="20"/>
  <c r="P47" i="20"/>
  <c r="P48" i="20"/>
  <c r="P49" i="20"/>
  <c r="P50" i="20"/>
  <c r="P52" i="20"/>
  <c r="P53" i="20"/>
  <c r="P54" i="20"/>
  <c r="P55" i="20"/>
  <c r="P37" i="20"/>
  <c r="B16" i="5"/>
  <c r="B37" i="5"/>
  <c r="P31" i="20" s="1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D20" i="23"/>
  <c r="B6" i="1" s="1"/>
  <c r="F18" i="23"/>
  <c r="K6" i="3" s="1"/>
  <c r="E18" i="23"/>
  <c r="J6" i="3" s="1"/>
  <c r="D18" i="23"/>
  <c r="I6" i="3" s="1"/>
  <c r="F5" i="13"/>
  <c r="B5" i="12"/>
  <c r="I25" i="23"/>
  <c r="D23" i="23"/>
  <c r="B6" i="11" s="1"/>
  <c r="I23" i="23"/>
  <c r="G6" i="11" s="1"/>
  <c r="H23" i="23"/>
  <c r="F6" i="11" s="1"/>
  <c r="G23" i="23"/>
  <c r="E6" i="11" s="1"/>
  <c r="F23" i="23"/>
  <c r="D6" i="11" s="1"/>
  <c r="E23" i="23"/>
  <c r="C6" i="11" s="1"/>
  <c r="G5" i="13"/>
  <c r="G5" i="12"/>
  <c r="C11" i="23"/>
  <c r="A2" i="13" s="1"/>
  <c r="A5" i="9"/>
  <c r="A5" i="8"/>
  <c r="A5" i="7"/>
  <c r="A5" i="6"/>
  <c r="A4" i="5"/>
  <c r="A4" i="4"/>
  <c r="A4" i="3"/>
  <c r="A4" i="2"/>
  <c r="A4" i="1"/>
  <c r="K14" i="3"/>
  <c r="Y4" i="17" s="1"/>
  <c r="J14" i="3"/>
  <c r="X4" i="17" s="1"/>
  <c r="I14" i="3"/>
  <c r="W4" i="17" s="1"/>
  <c r="I8" i="3"/>
  <c r="H14" i="3"/>
  <c r="V4" i="17" s="1"/>
  <c r="G14" i="3"/>
  <c r="E14" i="3"/>
  <c r="S4" i="17" s="1"/>
  <c r="K8" i="3"/>
  <c r="J8" i="3"/>
  <c r="X3" i="17" s="1"/>
  <c r="H8" i="3"/>
  <c r="V3" i="17" s="1"/>
  <c r="G8" i="3"/>
  <c r="E8" i="3"/>
  <c r="S3" i="17" s="1"/>
  <c r="F41" i="2"/>
  <c r="T17" i="16" s="1"/>
  <c r="E41" i="2"/>
  <c r="S17" i="16" s="1"/>
  <c r="D41" i="2"/>
  <c r="R17" i="16" s="1"/>
  <c r="C41" i="2"/>
  <c r="H27" i="2"/>
  <c r="V15" i="16" s="1"/>
  <c r="G27" i="2"/>
  <c r="U15" i="16" s="1"/>
  <c r="F27" i="2"/>
  <c r="T15" i="16" s="1"/>
  <c r="E27" i="2"/>
  <c r="D27" i="2"/>
  <c r="R15" i="16" s="1"/>
  <c r="C27" i="2"/>
  <c r="Q15" i="16" s="1"/>
  <c r="B41" i="2"/>
  <c r="P17" i="16" s="1"/>
  <c r="B27" i="2"/>
  <c r="P15" i="16" s="1"/>
  <c r="H22" i="2"/>
  <c r="V14" i="16" s="1"/>
  <c r="G22" i="2"/>
  <c r="U14" i="16" s="1"/>
  <c r="F22" i="2"/>
  <c r="E22" i="2"/>
  <c r="T14" i="16" s="1"/>
  <c r="D22" i="2"/>
  <c r="R14" i="16" s="1"/>
  <c r="C22" i="2"/>
  <c r="Q14" i="16" s="1"/>
  <c r="B22" i="2"/>
  <c r="P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 s="1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R9" i="18" s="1"/>
  <c r="B68" i="4"/>
  <c r="P36" i="18" s="1"/>
  <c r="B64" i="4"/>
  <c r="B63" i="4"/>
  <c r="P32" i="18" s="1"/>
  <c r="B55" i="4"/>
  <c r="B53" i="4"/>
  <c r="P30" i="18" s="1"/>
  <c r="B49" i="4"/>
  <c r="P27" i="18" s="1"/>
  <c r="B48" i="4"/>
  <c r="P26" i="18" s="1"/>
  <c r="B37" i="4"/>
  <c r="P19" i="18" s="1"/>
  <c r="B29" i="4"/>
  <c r="P15" i="18" s="1"/>
  <c r="B17" i="4"/>
  <c r="B13" i="4"/>
  <c r="P6" i="18" s="1"/>
  <c r="Q3" i="18"/>
  <c r="R3" i="18"/>
  <c r="Q4" i="18"/>
  <c r="R4" i="18"/>
  <c r="Q7" i="18"/>
  <c r="R7" i="18"/>
  <c r="Q8" i="18"/>
  <c r="R8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28" i="18"/>
  <c r="P29" i="18"/>
  <c r="P20" i="18"/>
  <c r="P21" i="18"/>
  <c r="P23" i="18"/>
  <c r="P24" i="18"/>
  <c r="P16" i="18"/>
  <c r="P17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F27" i="1"/>
  <c r="Q76" i="15" s="1"/>
  <c r="F31" i="1"/>
  <c r="Q80" i="15" s="1"/>
  <c r="F38" i="1"/>
  <c r="Q87" i="15" s="1"/>
  <c r="F42" i="1"/>
  <c r="Q91" i="15" s="1"/>
  <c r="F63" i="1"/>
  <c r="Q106" i="15" s="1"/>
  <c r="Q107" i="15"/>
  <c r="Q108" i="15"/>
  <c r="Q109" i="15"/>
  <c r="F68" i="1"/>
  <c r="Q110" i="15" s="1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E23" i="1"/>
  <c r="P71" i="15" s="1"/>
  <c r="E27" i="1"/>
  <c r="P76" i="15" s="1"/>
  <c r="E31" i="1"/>
  <c r="P80" i="15" s="1"/>
  <c r="E38" i="1"/>
  <c r="E42" i="1"/>
  <c r="P91" i="15" s="1"/>
  <c r="E57" i="1"/>
  <c r="P103" i="15" s="1"/>
  <c r="E63" i="1"/>
  <c r="E68" i="1"/>
  <c r="P110" i="15" s="1"/>
  <c r="E75" i="1"/>
  <c r="P116" i="15" s="1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Q71" i="15"/>
  <c r="P72" i="15"/>
  <c r="Q72" i="15"/>
  <c r="P73" i="15"/>
  <c r="Q73" i="15"/>
  <c r="P74" i="15"/>
  <c r="Q74" i="15"/>
  <c r="Q33" i="15"/>
  <c r="P33" i="15"/>
  <c r="A33" i="15"/>
  <c r="A55" i="15"/>
  <c r="C9" i="1"/>
  <c r="Q4" i="15" s="1"/>
  <c r="C17" i="1"/>
  <c r="C25" i="1"/>
  <c r="Q20" i="15" s="1"/>
  <c r="C31" i="1"/>
  <c r="Q26" i="15" s="1"/>
  <c r="C38" i="1"/>
  <c r="Q34" i="15" s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5" i="15"/>
  <c r="Q36" i="15"/>
  <c r="Q38" i="15"/>
  <c r="Q39" i="15"/>
  <c r="Q40" i="15"/>
  <c r="Q41" i="15"/>
  <c r="B17" i="1"/>
  <c r="P12" i="15" s="1"/>
  <c r="P13" i="15"/>
  <c r="P14" i="15"/>
  <c r="P15" i="15"/>
  <c r="P16" i="15"/>
  <c r="P17" i="15"/>
  <c r="P18" i="15"/>
  <c r="P19" i="15"/>
  <c r="B25" i="1"/>
  <c r="P20" i="15" s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Q37" i="18" s="1"/>
  <c r="D70" i="4"/>
  <c r="R37" i="18" s="1"/>
  <c r="C68" i="4"/>
  <c r="Q36" i="18" s="1"/>
  <c r="D68" i="4"/>
  <c r="R36" i="18" s="1"/>
  <c r="C64" i="4"/>
  <c r="Q33" i="18" s="1"/>
  <c r="D64" i="4"/>
  <c r="R33" i="18" s="1"/>
  <c r="C63" i="4"/>
  <c r="D63" i="4"/>
  <c r="R32" i="18" s="1"/>
  <c r="C48" i="4"/>
  <c r="Q26" i="18" s="1"/>
  <c r="C55" i="4"/>
  <c r="Q31" i="18" s="1"/>
  <c r="D55" i="4"/>
  <c r="R31" i="18" s="1"/>
  <c r="C53" i="4"/>
  <c r="D53" i="4"/>
  <c r="D48" i="4"/>
  <c r="R26" i="18" s="1"/>
  <c r="C49" i="4"/>
  <c r="Q27" i="18" s="1"/>
  <c r="D49" i="4"/>
  <c r="R27" i="18" s="1"/>
  <c r="C29" i="4"/>
  <c r="Q15" i="18" s="1"/>
  <c r="D29" i="4"/>
  <c r="C40" i="4"/>
  <c r="Q22" i="18" s="1"/>
  <c r="D40" i="4"/>
  <c r="C37" i="4"/>
  <c r="C44" i="4" s="1"/>
  <c r="C11" i="4" s="1"/>
  <c r="D37" i="4"/>
  <c r="R19" i="18" s="1"/>
  <c r="C17" i="4"/>
  <c r="C13" i="4"/>
  <c r="Q6" i="18" s="1"/>
  <c r="D13" i="4"/>
  <c r="R6" i="18" s="1"/>
  <c r="U4" i="17"/>
  <c r="Q17" i="16"/>
  <c r="S15" i="16"/>
  <c r="C13" i="2"/>
  <c r="Q8" i="16" s="1"/>
  <c r="D13" i="2"/>
  <c r="R8" i="16" s="1"/>
  <c r="E13" i="2"/>
  <c r="S8" i="16" s="1"/>
  <c r="F13" i="2"/>
  <c r="T8" i="16" s="1"/>
  <c r="G13" i="2"/>
  <c r="U8" i="16" s="1"/>
  <c r="H13" i="2"/>
  <c r="V8" i="16" s="1"/>
  <c r="B13" i="2"/>
  <c r="P8" i="16" s="1"/>
  <c r="C9" i="2"/>
  <c r="Q4" i="16" s="1"/>
  <c r="D9" i="2"/>
  <c r="R4" i="16" s="1"/>
  <c r="E9" i="2"/>
  <c r="S4" i="16" s="1"/>
  <c r="F9" i="2"/>
  <c r="T4" i="16" s="1"/>
  <c r="G9" i="2"/>
  <c r="U4" i="16" s="1"/>
  <c r="H9" i="2"/>
  <c r="V4" i="16" s="1"/>
  <c r="B9" i="2"/>
  <c r="P4" i="16" s="1"/>
  <c r="P4" i="15"/>
  <c r="R22" i="18"/>
  <c r="Q30" i="18"/>
  <c r="Q9" i="18"/>
  <c r="Q32" i="18"/>
  <c r="R15" i="18"/>
  <c r="Q19" i="18"/>
  <c r="Q67" i="15"/>
  <c r="E5" i="12" l="1"/>
  <c r="D31" i="12"/>
  <c r="R23" i="30" s="1"/>
  <c r="D29" i="13"/>
  <c r="R22" i="31" s="1"/>
  <c r="D5" i="12"/>
  <c r="B65" i="5"/>
  <c r="P56" i="20" s="1"/>
  <c r="E21" i="9"/>
  <c r="S13" i="27" s="1"/>
  <c r="G28" i="6"/>
  <c r="U21" i="24" s="1"/>
  <c r="G18" i="6"/>
  <c r="U11" i="24" s="1"/>
  <c r="F65" i="5"/>
  <c r="T56" i="20" s="1"/>
  <c r="F41" i="5"/>
  <c r="E9" i="9"/>
  <c r="S2" i="27" s="1"/>
  <c r="R2" i="30"/>
  <c r="R2" i="31"/>
  <c r="G54" i="5"/>
  <c r="U46" i="20" s="1"/>
  <c r="G21" i="9"/>
  <c r="U13" i="27" s="1"/>
  <c r="C5" i="13"/>
  <c r="E6" i="1"/>
  <c r="A2" i="14"/>
  <c r="A2" i="2"/>
  <c r="A2" i="7"/>
  <c r="A2" i="4"/>
  <c r="I20" i="3"/>
  <c r="W5" i="17" s="1"/>
  <c r="Q2" i="31"/>
  <c r="G10" i="6"/>
  <c r="U3" i="24" s="1"/>
  <c r="G59" i="5"/>
  <c r="U51" i="20" s="1"/>
  <c r="G45" i="5"/>
  <c r="U37" i="20" s="1"/>
  <c r="G29" i="13"/>
  <c r="U22" i="31" s="1"/>
  <c r="G71" i="6"/>
  <c r="U64" i="24" s="1"/>
  <c r="G93" i="6"/>
  <c r="U85" i="24" s="1"/>
  <c r="G146" i="6"/>
  <c r="U138" i="24" s="1"/>
  <c r="D44" i="4"/>
  <c r="D11" i="4" s="1"/>
  <c r="K20" i="3"/>
  <c r="Y5" i="17" s="1"/>
  <c r="Q25" i="18"/>
  <c r="S14" i="16"/>
  <c r="W3" i="17"/>
  <c r="H8" i="2"/>
  <c r="H20" i="2" s="1"/>
  <c r="V13" i="16" s="1"/>
  <c r="G8" i="2"/>
  <c r="C72" i="4"/>
  <c r="Q38" i="18" s="1"/>
  <c r="C47" i="1"/>
  <c r="U48" i="20"/>
  <c r="Q9" i="27"/>
  <c r="E29" i="13"/>
  <c r="S22" i="31" s="1"/>
  <c r="Q42" i="15"/>
  <c r="C62" i="1"/>
  <c r="Q54" i="15" s="1"/>
  <c r="G48" i="6"/>
  <c r="U41" i="24" s="1"/>
  <c r="R25" i="18"/>
  <c r="Q12" i="15"/>
  <c r="G20" i="3"/>
  <c r="U5" i="17" s="1"/>
  <c r="E6" i="10"/>
  <c r="D30" i="11"/>
  <c r="R22" i="29" s="1"/>
  <c r="G103" i="6"/>
  <c r="U95" i="24" s="1"/>
  <c r="G19" i="7"/>
  <c r="G29" i="7" s="1"/>
  <c r="U4" i="25" s="1"/>
  <c r="G44" i="8"/>
  <c r="U36" i="26" s="1"/>
  <c r="G61" i="8"/>
  <c r="U53" i="26" s="1"/>
  <c r="B21" i="9"/>
  <c r="C21" i="9"/>
  <c r="Q13" i="27" s="1"/>
  <c r="S9" i="27"/>
  <c r="F9" i="9"/>
  <c r="T2" i="27" s="1"/>
  <c r="P2" i="29"/>
  <c r="U2" i="31"/>
  <c r="G71" i="8"/>
  <c r="U63" i="26" s="1"/>
  <c r="D72" i="4"/>
  <c r="D57" i="4"/>
  <c r="D59" i="4" s="1"/>
  <c r="J20" i="3"/>
  <c r="X5" i="17" s="1"/>
  <c r="B9" i="9"/>
  <c r="P2" i="27" s="1"/>
  <c r="F21" i="9"/>
  <c r="T13" i="27" s="1"/>
  <c r="D9" i="9"/>
  <c r="R2" i="27" s="1"/>
  <c r="G32" i="10"/>
  <c r="U23" i="28" s="1"/>
  <c r="T2" i="30"/>
  <c r="B31" i="12"/>
  <c r="P23" i="30" s="1"/>
  <c r="S2" i="31"/>
  <c r="G37" i="5"/>
  <c r="U31" i="20" s="1"/>
  <c r="G38" i="6"/>
  <c r="U31" i="24" s="1"/>
  <c r="G75" i="6"/>
  <c r="U68" i="24" s="1"/>
  <c r="G85" i="6"/>
  <c r="U77" i="24" s="1"/>
  <c r="G113" i="6"/>
  <c r="U105" i="24" s="1"/>
  <c r="G123" i="6"/>
  <c r="U115" i="24" s="1"/>
  <c r="G150" i="6"/>
  <c r="U142" i="24" s="1"/>
  <c r="G53" i="8"/>
  <c r="U45" i="26" s="1"/>
  <c r="D29" i="7"/>
  <c r="R4" i="25" s="1"/>
  <c r="T2" i="31"/>
  <c r="P2" i="30"/>
  <c r="C32" i="10"/>
  <c r="Q23" i="28" s="1"/>
  <c r="T20" i="27"/>
  <c r="R20" i="27"/>
  <c r="F33" i="9"/>
  <c r="T24" i="27" s="1"/>
  <c r="D33" i="9"/>
  <c r="R24" i="27" s="1"/>
  <c r="G12" i="9"/>
  <c r="F43" i="8"/>
  <c r="T35" i="26" s="1"/>
  <c r="E43" i="8"/>
  <c r="S35" i="26" s="1"/>
  <c r="D43" i="8"/>
  <c r="C43" i="8"/>
  <c r="Q35" i="26" s="1"/>
  <c r="B43" i="8"/>
  <c r="P35" i="26" s="1"/>
  <c r="U48" i="26"/>
  <c r="R45" i="26"/>
  <c r="G43" i="8"/>
  <c r="U35" i="26" s="1"/>
  <c r="U38" i="26"/>
  <c r="G37" i="8"/>
  <c r="U30" i="26" s="1"/>
  <c r="F9" i="8"/>
  <c r="T2" i="26" s="1"/>
  <c r="E9" i="8"/>
  <c r="S2" i="26" s="1"/>
  <c r="D9" i="8"/>
  <c r="R2" i="26" s="1"/>
  <c r="C9" i="8"/>
  <c r="Q2" i="26" s="1"/>
  <c r="Q12" i="26"/>
  <c r="B9" i="8"/>
  <c r="P2" i="26" s="1"/>
  <c r="B29" i="7"/>
  <c r="P4" i="25" s="1"/>
  <c r="C29" i="7"/>
  <c r="Q4" i="25" s="1"/>
  <c r="E29" i="7"/>
  <c r="S4" i="25" s="1"/>
  <c r="F29" i="7"/>
  <c r="T4" i="25" s="1"/>
  <c r="U141" i="24"/>
  <c r="B84" i="6"/>
  <c r="P76" i="24" s="1"/>
  <c r="F84" i="6"/>
  <c r="T76" i="24" s="1"/>
  <c r="E84" i="6"/>
  <c r="S76" i="24" s="1"/>
  <c r="D84" i="6"/>
  <c r="R76" i="24" s="1"/>
  <c r="C84" i="6"/>
  <c r="Q76" i="24" s="1"/>
  <c r="P85" i="24"/>
  <c r="S85" i="24"/>
  <c r="Q85" i="24"/>
  <c r="E9" i="6"/>
  <c r="C9" i="6"/>
  <c r="Q2" i="24" s="1"/>
  <c r="U32" i="24"/>
  <c r="F9" i="6"/>
  <c r="F159" i="6" s="1"/>
  <c r="T150" i="24" s="1"/>
  <c r="Q11" i="24"/>
  <c r="D9" i="6"/>
  <c r="R2" i="24" s="1"/>
  <c r="G75" i="5"/>
  <c r="U62" i="20" s="1"/>
  <c r="U53" i="20"/>
  <c r="D70" i="5"/>
  <c r="B41" i="5"/>
  <c r="B70" i="5" s="1"/>
  <c r="P10" i="20"/>
  <c r="C70" i="5"/>
  <c r="E70" i="5"/>
  <c r="C57" i="4"/>
  <c r="C59" i="4" s="1"/>
  <c r="B44" i="4"/>
  <c r="R30" i="18"/>
  <c r="B72" i="4"/>
  <c r="B74" i="4" s="1"/>
  <c r="P39" i="18" s="1"/>
  <c r="B57" i="4"/>
  <c r="B59" i="4" s="1"/>
  <c r="H20" i="3"/>
  <c r="V5" i="17" s="1"/>
  <c r="U3" i="17"/>
  <c r="Y3" i="17"/>
  <c r="E20" i="3"/>
  <c r="S5" i="17" s="1"/>
  <c r="F8" i="2"/>
  <c r="F20" i="2" s="1"/>
  <c r="T13" i="16" s="1"/>
  <c r="B8" i="2"/>
  <c r="B20" i="2" s="1"/>
  <c r="P13" i="16" s="1"/>
  <c r="E8" i="2"/>
  <c r="E20" i="2" s="1"/>
  <c r="S13" i="16" s="1"/>
  <c r="F79" i="1"/>
  <c r="Q119" i="15" s="1"/>
  <c r="E79" i="1"/>
  <c r="P119" i="15" s="1"/>
  <c r="F47" i="1"/>
  <c r="F59" i="1" s="1"/>
  <c r="E47" i="1"/>
  <c r="P95" i="15" s="1"/>
  <c r="Q104" i="15"/>
  <c r="B47" i="1"/>
  <c r="B62" i="1" s="1"/>
  <c r="P54" i="15" s="1"/>
  <c r="A2" i="10"/>
  <c r="C6" i="10"/>
  <c r="G6" i="10"/>
  <c r="F6" i="1"/>
  <c r="A2" i="1"/>
  <c r="A2" i="3"/>
  <c r="A2" i="5"/>
  <c r="A2" i="8"/>
  <c r="A2" i="12"/>
  <c r="C74" i="4"/>
  <c r="Q39" i="18" s="1"/>
  <c r="Q5" i="18"/>
  <c r="C8" i="4"/>
  <c r="P38" i="18"/>
  <c r="D8" i="4"/>
  <c r="R5" i="18"/>
  <c r="E59" i="1"/>
  <c r="F77" i="8"/>
  <c r="T68" i="26" s="1"/>
  <c r="R35" i="26"/>
  <c r="D77" i="8"/>
  <c r="R68" i="26" s="1"/>
  <c r="C77" i="8"/>
  <c r="Q68" i="26" s="1"/>
  <c r="P42" i="15"/>
  <c r="C8" i="2"/>
  <c r="D8" i="2"/>
  <c r="P57" i="15"/>
  <c r="P106" i="15"/>
  <c r="P33" i="18"/>
  <c r="G31" i="12"/>
  <c r="U23" i="30" s="1"/>
  <c r="U2" i="30"/>
  <c r="E31" i="12"/>
  <c r="S23" i="30" s="1"/>
  <c r="S2" i="30"/>
  <c r="C31" i="12"/>
  <c r="Q23" i="30" s="1"/>
  <c r="Q2" i="30"/>
  <c r="G16" i="5"/>
  <c r="U10" i="20" s="1"/>
  <c r="B29" i="13"/>
  <c r="P22" i="31" s="1"/>
  <c r="P2" i="31"/>
  <c r="G27" i="8"/>
  <c r="U20" i="26" s="1"/>
  <c r="G10" i="8"/>
  <c r="A2" i="11"/>
  <c r="B6" i="10"/>
  <c r="D6" i="10"/>
  <c r="F6" i="10"/>
  <c r="P22" i="20"/>
  <c r="U58" i="20"/>
  <c r="Q3" i="25"/>
  <c r="S3" i="25"/>
  <c r="S45" i="26"/>
  <c r="Q45" i="26"/>
  <c r="T12" i="26"/>
  <c r="R12" i="26"/>
  <c r="P13" i="27"/>
  <c r="E33" i="9"/>
  <c r="S24" i="27" s="1"/>
  <c r="B32" i="10"/>
  <c r="P23" i="28" s="1"/>
  <c r="F32" i="10"/>
  <c r="T23" i="28" s="1"/>
  <c r="D32" i="10"/>
  <c r="R23" i="28" s="1"/>
  <c r="G30" i="11"/>
  <c r="U22" i="29" s="1"/>
  <c r="U2" i="29"/>
  <c r="E30" i="11"/>
  <c r="S22" i="29" s="1"/>
  <c r="S2" i="29"/>
  <c r="C30" i="11"/>
  <c r="Q22" i="29" s="1"/>
  <c r="Q2" i="29"/>
  <c r="G28" i="5"/>
  <c r="U22" i="20" s="1"/>
  <c r="G62" i="6"/>
  <c r="G137" i="6"/>
  <c r="U129" i="24" s="1"/>
  <c r="B9" i="6"/>
  <c r="G19" i="8"/>
  <c r="U12" i="26" s="1"/>
  <c r="A2" i="9"/>
  <c r="T2" i="24" l="1"/>
  <c r="P3" i="16"/>
  <c r="G65" i="5"/>
  <c r="U56" i="20" s="1"/>
  <c r="E159" i="6"/>
  <c r="S150" i="24" s="1"/>
  <c r="B33" i="9"/>
  <c r="P24" i="27" s="1"/>
  <c r="T34" i="20"/>
  <c r="F70" i="5"/>
  <c r="V3" i="16"/>
  <c r="U3" i="16"/>
  <c r="G20" i="2"/>
  <c r="U13" i="16" s="1"/>
  <c r="C33" i="9"/>
  <c r="Q24" i="27" s="1"/>
  <c r="E77" i="8"/>
  <c r="S68" i="26" s="1"/>
  <c r="Q95" i="15"/>
  <c r="P34" i="20"/>
  <c r="S2" i="24"/>
  <c r="U3" i="25"/>
  <c r="R38" i="18"/>
  <c r="D74" i="4"/>
  <c r="R39" i="18" s="1"/>
  <c r="T3" i="16"/>
  <c r="S3" i="16"/>
  <c r="B77" i="8"/>
  <c r="P68" i="26" s="1"/>
  <c r="F81" i="1"/>
  <c r="Q120" i="15" s="1"/>
  <c r="U5" i="27"/>
  <c r="G9" i="9"/>
  <c r="C159" i="6"/>
  <c r="Q150" i="24" s="1"/>
  <c r="D159" i="6"/>
  <c r="R150" i="24" s="1"/>
  <c r="B11" i="4"/>
  <c r="P25" i="18"/>
  <c r="Q3" i="16"/>
  <c r="C20" i="2"/>
  <c r="Q13" i="16" s="1"/>
  <c r="G41" i="5"/>
  <c r="C21" i="4"/>
  <c r="Q2" i="18"/>
  <c r="P2" i="24"/>
  <c r="B159" i="6"/>
  <c r="P150" i="24" s="1"/>
  <c r="U55" i="24"/>
  <c r="G9" i="6"/>
  <c r="G9" i="8"/>
  <c r="U3" i="26"/>
  <c r="R3" i="16"/>
  <c r="D20" i="2"/>
  <c r="R13" i="16" s="1"/>
  <c r="G84" i="6"/>
  <c r="U76" i="24" s="1"/>
  <c r="E81" i="1"/>
  <c r="P120" i="15" s="1"/>
  <c r="P104" i="15"/>
  <c r="R2" i="18"/>
  <c r="D21" i="4"/>
  <c r="U2" i="27" l="1"/>
  <c r="G33" i="9"/>
  <c r="U24" i="27" s="1"/>
  <c r="P5" i="18"/>
  <c r="B8" i="4"/>
  <c r="D23" i="4"/>
  <c r="R12" i="18"/>
  <c r="U2" i="26"/>
  <c r="G77" i="8"/>
  <c r="U68" i="26" s="1"/>
  <c r="C23" i="4"/>
  <c r="Q12" i="18"/>
  <c r="G159" i="6"/>
  <c r="U150" i="24" s="1"/>
  <c r="U2" i="24"/>
  <c r="G42" i="5"/>
  <c r="U35" i="20" s="1"/>
  <c r="U34" i="20"/>
  <c r="G70" i="5"/>
  <c r="P2" i="18" l="1"/>
  <c r="B21" i="4"/>
  <c r="C25" i="4"/>
  <c r="Q13" i="18"/>
  <c r="D25" i="4"/>
  <c r="R13" i="18"/>
  <c r="B23" i="4" l="1"/>
  <c r="P12" i="18"/>
  <c r="R14" i="18"/>
  <c r="D33" i="4"/>
  <c r="R18" i="18" s="1"/>
  <c r="C33" i="4"/>
  <c r="Q18" i="18" s="1"/>
  <c r="Q14" i="18"/>
  <c r="B25" i="4" l="1"/>
  <c r="P13" i="18"/>
  <c r="B33" i="4" l="1"/>
  <c r="P18" i="18" s="1"/>
  <c r="P14" i="18"/>
</calcChain>
</file>

<file path=xl/sharedStrings.xml><?xml version="1.0" encoding="utf-8"?>
<sst xmlns="http://schemas.openxmlformats.org/spreadsheetml/2006/main" count="4243" uniqueCount="3305">
  <si>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</si>
  <si>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</si>
  <si>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</si>
  <si>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</si>
  <si>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</si>
  <si>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</si>
  <si>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</si>
  <si>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</si>
  <si>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</si>
  <si>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</si>
  <si>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</si>
  <si>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</si>
  <si>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</si>
  <si>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</si>
  <si>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</si>
  <si>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</si>
  <si>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</si>
  <si>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</si>
  <si>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</si>
  <si>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</si>
  <si>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</si>
  <si>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</si>
  <si>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</si>
  <si>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</si>
  <si>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</si>
  <si>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</si>
  <si>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</si>
  <si>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</si>
  <si>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</si>
  <si>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</si>
  <si>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</si>
  <si>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</si>
  <si>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</si>
  <si>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</si>
  <si>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</si>
  <si>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</si>
  <si>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</si>
  <si>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</si>
  <si>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</si>
  <si>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</si>
  <si>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</si>
  <si>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</si>
  <si>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</si>
  <si>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</si>
  <si>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</si>
  <si>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</si>
  <si>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</si>
  <si>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</si>
  <si>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</si>
  <si>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</si>
  <si>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</si>
  <si>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</si>
  <si>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</si>
  <si>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</si>
  <si>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</si>
  <si>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</si>
  <si>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</si>
  <si>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</si>
  <si>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</si>
  <si>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</si>
  <si>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</si>
  <si>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</si>
  <si>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</si>
  <si>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</si>
  <si>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</si>
  <si>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</si>
  <si>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</si>
  <si>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</si>
  <si>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</si>
  <si>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</si>
  <si>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</si>
  <si>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</si>
  <si>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</si>
  <si>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</si>
  <si>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</si>
  <si>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</si>
  <si>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</si>
  <si>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</si>
  <si>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</si>
  <si>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</si>
  <si>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</si>
  <si>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</si>
  <si>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</si>
  <si>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</si>
  <si>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</si>
  <si>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</si>
  <si>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</si>
  <si>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</si>
  <si>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</si>
  <si>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</si>
  <si>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</si>
  <si>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</si>
  <si>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</si>
  <si>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</si>
  <si>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</si>
  <si>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</si>
  <si>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</si>
  <si>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</si>
  <si>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</si>
  <si>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</si>
  <si>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</si>
  <si>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</si>
  <si>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</si>
  <si>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</si>
  <si>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</si>
  <si>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</si>
  <si>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</si>
  <si>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</si>
  <si>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</si>
  <si>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</si>
  <si>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</si>
  <si>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</si>
  <si>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</si>
  <si>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</si>
  <si>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</si>
  <si>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</si>
  <si>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</si>
  <si>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</si>
  <si>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</si>
  <si>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</si>
  <si>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</si>
  <si>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</si>
  <si>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</si>
  <si>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</si>
  <si>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</si>
  <si>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</si>
  <si>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</si>
  <si>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</si>
  <si>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</si>
  <si>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</si>
  <si>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</si>
  <si>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</si>
  <si>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</si>
  <si>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</si>
  <si>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</si>
  <si>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</si>
  <si>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</si>
  <si>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</si>
  <si>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</si>
  <si>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</si>
  <si>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</si>
  <si>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</si>
  <si>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</si>
  <si>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</si>
  <si>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</si>
  <si>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</si>
  <si>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</si>
  <si>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</si>
  <si>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</si>
  <si>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</si>
  <si>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</si>
  <si>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</si>
  <si>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</si>
  <si>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</si>
  <si>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</si>
  <si>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</si>
  <si>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</si>
  <si>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</si>
  <si>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</si>
  <si>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</si>
  <si>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</si>
  <si>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</si>
  <si>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</si>
  <si>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</si>
  <si>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</si>
  <si>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</si>
  <si>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</si>
  <si>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</si>
  <si>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</si>
  <si>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</si>
  <si>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</si>
  <si>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</si>
  <si>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</si>
  <si>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</si>
  <si>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</si>
  <si>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</si>
  <si>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</si>
  <si>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</si>
  <si>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</si>
  <si>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</si>
  <si>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</si>
  <si>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</si>
  <si>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</si>
  <si>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</si>
  <si>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</si>
  <si>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</si>
  <si>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</si>
  <si>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</si>
  <si>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</si>
  <si>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</si>
  <si>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</si>
  <si>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</si>
  <si>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</si>
  <si>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</si>
  <si>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</si>
  <si>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</si>
  <si>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</si>
  <si>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</si>
  <si>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</si>
  <si>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</si>
  <si>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</si>
  <si>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</si>
  <si>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</si>
  <si>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</si>
  <si>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</si>
  <si>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</si>
  <si>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</si>
  <si>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</si>
  <si>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</si>
  <si>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</si>
  <si>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</si>
  <si>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</si>
  <si>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</si>
  <si>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</si>
  <si>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</si>
  <si>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</si>
  <si>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</si>
  <si>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</si>
  <si>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</si>
  <si>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</si>
  <si>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</si>
  <si>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</si>
  <si>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</si>
  <si>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</si>
  <si>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</si>
  <si>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</si>
  <si>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</si>
  <si>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</si>
  <si>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</si>
  <si>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</si>
  <si>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</si>
  <si>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</si>
  <si>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</si>
  <si>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</si>
  <si>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</si>
  <si>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</si>
  <si>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</si>
  <si>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</si>
  <si>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</si>
  <si>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</si>
  <si>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</si>
  <si>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</si>
  <si>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</si>
  <si>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</si>
  <si>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</si>
  <si>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</si>
  <si>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</si>
  <si>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</si>
  <si>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</si>
  <si>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</si>
  <si>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</si>
  <si>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</si>
  <si>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</si>
  <si>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</si>
  <si>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</si>
  <si>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</si>
  <si>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</si>
  <si>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</si>
  <si>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</si>
  <si>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</si>
  <si>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</si>
  <si>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</si>
  <si>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</si>
  <si>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</si>
  <si>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</si>
  <si>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</si>
  <si>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</si>
  <si>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</si>
  <si>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</si>
  <si>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</si>
  <si>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</si>
  <si>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</si>
  <si>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</si>
  <si>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</si>
  <si>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</si>
  <si>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</si>
  <si>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</si>
  <si>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</si>
  <si>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</si>
  <si>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</si>
  <si>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</si>
  <si>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</si>
  <si>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</si>
  <si>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</si>
  <si>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</si>
  <si>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</si>
  <si>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</si>
  <si>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</si>
  <si>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</si>
  <si>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</si>
  <si>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</si>
  <si>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</si>
  <si>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</si>
  <si>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</si>
  <si>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</si>
  <si>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</si>
  <si>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</si>
  <si>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</si>
  <si>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</si>
  <si>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</si>
  <si>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</si>
  <si>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</si>
  <si>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</si>
  <si>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</si>
  <si>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</si>
  <si>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</si>
  <si>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</si>
  <si>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</si>
  <si>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</si>
  <si>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</si>
  <si>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</si>
  <si>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</si>
  <si>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</si>
  <si>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</si>
  <si>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</si>
  <si>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</si>
  <si>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</si>
  <si>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</si>
  <si>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</si>
  <si>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</si>
  <si>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</si>
  <si>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</si>
  <si>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</si>
  <si>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</si>
  <si>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</si>
  <si>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</si>
  <si>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</si>
  <si>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</si>
  <si>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</si>
  <si>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</si>
  <si>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</si>
  <si>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</si>
  <si>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</si>
  <si>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</si>
  <si>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</si>
  <si>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</si>
  <si>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</si>
  <si>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</si>
  <si>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</si>
  <si>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</si>
  <si>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</si>
  <si>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</si>
  <si>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</si>
  <si>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</si>
  <si>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</si>
  <si>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</si>
  <si>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</si>
  <si>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</si>
  <si>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</si>
  <si>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</si>
  <si>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</si>
  <si>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</si>
  <si>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</si>
  <si>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</si>
  <si>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</si>
  <si>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</si>
  <si>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</si>
  <si>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</si>
  <si>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</si>
  <si>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</si>
  <si>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</si>
  <si>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</si>
  <si>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</si>
  <si>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</si>
  <si>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</si>
  <si>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</si>
  <si>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</si>
  <si>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</si>
  <si>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</si>
  <si>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</si>
  <si>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</si>
  <si>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</si>
  <si>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</si>
  <si>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</si>
  <si>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</si>
  <si>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</si>
  <si>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</si>
  <si>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</si>
  <si>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</si>
  <si>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</si>
  <si>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</si>
  <si>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</si>
  <si>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</si>
  <si>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</si>
  <si>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</si>
  <si>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</si>
  <si>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</si>
  <si>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</si>
  <si>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</si>
  <si>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</si>
  <si>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</si>
  <si>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</si>
  <si>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</si>
  <si>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</si>
  <si>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</si>
  <si>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</si>
  <si>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</si>
  <si>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</si>
  <si>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</si>
  <si>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</si>
  <si>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</si>
  <si>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</si>
  <si>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</si>
  <si>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</si>
  <si>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</si>
  <si>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</si>
  <si>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</si>
  <si>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</si>
  <si>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</si>
  <si>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</si>
  <si>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</si>
  <si>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</si>
  <si>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</si>
  <si>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</si>
  <si>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</si>
  <si>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</si>
  <si>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</si>
  <si>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</si>
  <si>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</si>
  <si>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</si>
  <si>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</si>
  <si>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</si>
  <si>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</si>
  <si>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</si>
  <si>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</si>
  <si>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</si>
  <si>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</si>
  <si>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</si>
  <si>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</si>
  <si>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</si>
  <si>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</si>
  <si>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</si>
  <si>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</si>
  <si>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</si>
  <si>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</si>
  <si>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</si>
  <si>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</si>
  <si>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</si>
  <si>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</si>
  <si>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</si>
  <si>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</si>
  <si>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</si>
  <si>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</si>
  <si>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</si>
  <si>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</si>
  <si>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</si>
  <si>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</si>
  <si>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</si>
  <si>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</si>
  <si>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</si>
  <si>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</si>
  <si>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</si>
  <si>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</si>
  <si>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</si>
  <si>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</si>
  <si>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</si>
  <si>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</si>
  <si>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</si>
  <si>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</si>
  <si>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</si>
  <si>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</si>
  <si>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</si>
  <si>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</si>
  <si>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</si>
  <si>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</si>
  <si>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</si>
  <si>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</si>
  <si>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</si>
  <si>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</si>
  <si>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</si>
  <si>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</si>
  <si>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</si>
  <si>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</si>
  <si>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</si>
  <si>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</si>
  <si>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</si>
  <si>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</si>
  <si>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</si>
  <si>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</si>
  <si>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</si>
  <si>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</si>
  <si>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</si>
  <si>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</si>
  <si>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</si>
  <si>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</si>
  <si>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</si>
  <si>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</si>
  <si>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</si>
  <si>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</si>
  <si>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</si>
  <si>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</si>
  <si>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</si>
  <si>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</si>
  <si>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</si>
  <si>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</si>
  <si>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</si>
  <si>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</si>
  <si>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</si>
  <si>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</si>
  <si>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</si>
  <si>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</si>
  <si>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</si>
  <si>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</si>
  <si>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</si>
  <si>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</si>
  <si>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</si>
  <si>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</si>
  <si>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</si>
  <si>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</si>
  <si>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</si>
  <si>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</si>
  <si>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</si>
  <si>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</si>
  <si>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</si>
  <si>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</si>
  <si>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</si>
  <si>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</si>
  <si>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</si>
  <si>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</si>
  <si>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</si>
  <si>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</si>
  <si>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</si>
  <si>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</si>
  <si>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</si>
  <si>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</si>
  <si>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</si>
  <si>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</si>
  <si>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</si>
  <si>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</si>
  <si>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</si>
  <si>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</si>
  <si>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</si>
  <si>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</si>
  <si>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</si>
  <si>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</si>
  <si>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</si>
  <si>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</si>
  <si>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</si>
  <si>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</si>
  <si>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</si>
  <si>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</si>
  <si>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</si>
  <si>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</si>
  <si>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</si>
  <si>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</si>
  <si>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</si>
  <si>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</si>
  <si>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</si>
  <si>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</si>
  <si>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</si>
  <si>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</si>
  <si>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</si>
  <si>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</si>
  <si>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</si>
  <si>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</si>
  <si>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</si>
  <si>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</si>
  <si>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</si>
  <si>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</si>
  <si>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</si>
  <si>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</si>
  <si>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</si>
  <si>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</si>
  <si>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</si>
  <si>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</si>
  <si>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</si>
  <si>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</si>
  <si>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</si>
  <si>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</si>
  <si>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</si>
  <si>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</si>
  <si>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</si>
  <si>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</si>
  <si>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</si>
  <si>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</si>
  <si>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</si>
  <si>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</si>
  <si>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</si>
  <si>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</si>
  <si>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</si>
  <si>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</si>
  <si>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</si>
  <si>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</si>
  <si>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</si>
  <si>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</si>
  <si>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</si>
  <si>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</si>
  <si>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</si>
  <si>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</si>
  <si>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</si>
  <si>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</si>
  <si>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</si>
  <si>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</si>
  <si>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</si>
  <si>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</si>
  <si>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</si>
  <si>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</si>
  <si>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</si>
  <si>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</si>
  <si>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</si>
  <si>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</si>
  <si>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</si>
  <si>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</si>
  <si>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</si>
  <si>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</si>
  <si>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</si>
  <si>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</si>
  <si>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</si>
  <si>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</si>
  <si>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</si>
  <si>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</si>
  <si>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</si>
  <si>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</si>
  <si>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</si>
  <si>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</si>
  <si>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</si>
  <si>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</si>
  <si>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</si>
  <si>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</si>
  <si>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</si>
  <si>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</si>
  <si>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</si>
  <si>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</si>
  <si>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</si>
  <si>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</si>
  <si>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</si>
  <si>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</si>
  <si>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</si>
  <si>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</si>
  <si>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</si>
  <si>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</si>
  <si>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</si>
  <si>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</si>
  <si>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</si>
  <si>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</si>
  <si>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</si>
  <si>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</si>
  <si>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</si>
  <si>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</si>
  <si>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</si>
  <si>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</si>
  <si>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</si>
  <si>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</si>
  <si>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</si>
  <si>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</si>
  <si>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</si>
  <si>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</si>
  <si>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</si>
  <si>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</si>
  <si>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</si>
  <si>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</si>
  <si>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</si>
  <si>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</si>
  <si>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</si>
  <si>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</si>
  <si>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</si>
  <si>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</si>
  <si>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</si>
  <si>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</si>
  <si>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</si>
  <si>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</si>
  <si>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</si>
  <si>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</si>
  <si>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</si>
  <si>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</si>
  <si>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</si>
  <si>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</si>
  <si>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</si>
  <si>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</si>
  <si>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</si>
  <si>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</si>
  <si>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</si>
  <si>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</si>
  <si>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</si>
  <si>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</si>
  <si>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</si>
  <si>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</si>
  <si>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</si>
  <si>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</si>
  <si>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</si>
  <si>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</si>
  <si>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</si>
  <si>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</si>
  <si>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</si>
  <si>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</si>
  <si>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</si>
  <si>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</si>
  <si>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</si>
  <si>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</si>
  <si>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</si>
  <si>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</si>
  <si>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</si>
  <si>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</si>
  <si>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</si>
  <si>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</si>
  <si>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</si>
  <si>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</si>
  <si>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</si>
  <si>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</si>
  <si>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</si>
  <si>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</si>
  <si>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</si>
  <si>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</si>
  <si>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</si>
  <si>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</si>
  <si>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</si>
  <si>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</si>
  <si>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</si>
  <si>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</si>
  <si>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</si>
  <si>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</si>
  <si>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</si>
  <si>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</si>
  <si>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</si>
  <si>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</si>
  <si>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</si>
  <si>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</si>
  <si>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</si>
  <si>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</si>
  <si>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</si>
  <si>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</si>
  <si>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</si>
  <si>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</si>
  <si>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</si>
  <si>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</si>
  <si>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</si>
  <si>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</si>
  <si>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</si>
  <si>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</si>
  <si>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</si>
  <si>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</si>
  <si>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</si>
  <si>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</si>
  <si>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</si>
  <si>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</si>
  <si>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</si>
  <si>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</si>
  <si>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</si>
  <si>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</si>
  <si>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</si>
  <si>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</si>
  <si>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</si>
  <si>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</si>
  <si>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</si>
  <si>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</si>
  <si>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</si>
  <si>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</si>
  <si>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</si>
  <si>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</si>
  <si>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</si>
  <si>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</si>
  <si>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</si>
  <si>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</si>
  <si>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</si>
  <si>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</si>
  <si>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</si>
  <si>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</si>
  <si>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</si>
  <si>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</si>
  <si>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</si>
  <si>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</si>
  <si>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</si>
  <si>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</si>
  <si>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</si>
  <si>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</si>
  <si>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</si>
  <si>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</si>
  <si>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</si>
  <si>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</si>
  <si>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</si>
  <si>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</si>
  <si>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</si>
  <si>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</si>
  <si>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</si>
  <si>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</si>
  <si>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</si>
  <si>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</si>
  <si>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</si>
  <si>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</si>
  <si>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</si>
  <si>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</si>
  <si>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</si>
  <si>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</si>
  <si>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</si>
  <si>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</si>
  <si>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</si>
  <si>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</si>
  <si>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</si>
  <si>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</si>
  <si>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</si>
  <si>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</si>
  <si>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</si>
  <si>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</si>
  <si>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</si>
  <si>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</si>
  <si>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</si>
  <si>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</si>
  <si>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</si>
  <si>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</si>
  <si>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</si>
  <si>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</si>
  <si>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</si>
  <si>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</si>
  <si>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</si>
  <si>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</si>
  <si>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</si>
  <si>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</si>
  <si>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</si>
  <si>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</si>
  <si>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</si>
  <si>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</si>
  <si>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</si>
  <si>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</si>
  <si>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</si>
  <si>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</si>
  <si>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</si>
  <si>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</si>
  <si>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</si>
  <si>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</si>
  <si>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</si>
  <si>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</si>
  <si>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</si>
  <si>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</si>
  <si>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</si>
  <si>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</si>
  <si>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</si>
  <si>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</si>
  <si>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</si>
  <si>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</si>
  <si>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</si>
  <si>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</si>
  <si>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</si>
  <si>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</si>
  <si>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</si>
  <si>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</si>
  <si>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</si>
  <si>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</si>
  <si>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</si>
  <si>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</si>
  <si>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</si>
  <si>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</si>
  <si>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</si>
  <si>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</si>
  <si>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</si>
  <si>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</si>
  <si>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</si>
  <si>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</si>
  <si>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</si>
  <si>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</si>
  <si>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</si>
  <si>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</si>
  <si>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</si>
  <si>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</si>
  <si>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</si>
  <si>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</si>
  <si>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</si>
  <si>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</si>
  <si>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</si>
  <si>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</si>
  <si>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</si>
  <si>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</si>
  <si>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</si>
  <si>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</si>
  <si>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</si>
  <si>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</si>
  <si>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</si>
  <si>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</si>
  <si>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</si>
  <si>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</si>
  <si>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</si>
  <si>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</si>
  <si>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</si>
  <si>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</si>
  <si>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</si>
  <si>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</si>
  <si>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</si>
  <si>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</si>
  <si>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</si>
  <si>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</si>
  <si>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</si>
  <si>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</si>
  <si>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</si>
  <si>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</si>
  <si>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</si>
  <si>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</si>
  <si>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</si>
  <si>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</si>
  <si>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</si>
  <si>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</si>
  <si>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</si>
  <si>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</si>
  <si>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</si>
  <si>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</si>
  <si>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</si>
  <si>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</si>
  <si>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</si>
  <si>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</si>
  <si>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</si>
  <si>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</si>
  <si>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</si>
  <si>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</si>
  <si>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</si>
  <si>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</si>
  <si>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</si>
  <si>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</si>
  <si>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</si>
  <si>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</si>
  <si>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</si>
  <si>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</si>
  <si>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</si>
  <si>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</si>
  <si>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</si>
  <si>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</si>
  <si>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</si>
  <si>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</si>
  <si>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</si>
  <si>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</si>
  <si>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</si>
  <si>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</si>
  <si>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</si>
  <si>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</si>
  <si>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</si>
  <si>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</si>
  <si>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</si>
  <si>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</si>
  <si>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</si>
  <si>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</si>
  <si>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</si>
  <si>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</si>
  <si>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</si>
  <si>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</si>
  <si>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</si>
  <si>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</si>
  <si>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</si>
  <si>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</si>
  <si>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</si>
  <si>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</si>
  <si>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</si>
  <si>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</si>
  <si>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</si>
  <si>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</si>
  <si>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</si>
  <si>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</si>
  <si>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</si>
  <si>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</si>
  <si>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</si>
  <si>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</si>
  <si>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</si>
  <si>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</si>
  <si>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</si>
  <si>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</si>
  <si>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</si>
  <si>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</si>
  <si>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</si>
  <si>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</si>
  <si>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</si>
  <si>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</si>
  <si>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</si>
  <si>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</si>
  <si>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</si>
  <si>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</si>
  <si>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</si>
  <si>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</si>
  <si>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</si>
  <si>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</si>
  <si>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</si>
  <si>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</si>
  <si>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</si>
  <si>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</si>
  <si>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</si>
  <si>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</si>
  <si>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</si>
  <si>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</si>
  <si>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</si>
  <si>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</si>
  <si>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</si>
  <si>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</si>
  <si>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</si>
  <si>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</si>
  <si>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</si>
  <si>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</si>
  <si>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</si>
  <si>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</si>
  <si>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</si>
  <si>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</si>
  <si>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</si>
  <si>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</si>
  <si>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</si>
  <si>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</si>
  <si>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</si>
  <si>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</si>
  <si>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</si>
  <si>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</si>
  <si>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</si>
  <si>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</si>
  <si>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</si>
  <si>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</si>
  <si>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</si>
  <si>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</si>
  <si>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</si>
  <si>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</si>
  <si>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</si>
  <si>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</si>
  <si>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</si>
  <si>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</si>
  <si>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</si>
  <si>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</si>
  <si>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</si>
  <si>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</si>
  <si>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</si>
  <si>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</si>
  <si>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</si>
  <si>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</si>
  <si>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</si>
  <si>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</si>
  <si>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</si>
  <si>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</si>
  <si>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</si>
  <si>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</si>
  <si>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</si>
  <si>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</si>
  <si>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</si>
  <si>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</si>
  <si>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</si>
  <si>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</si>
  <si>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</si>
  <si>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</si>
  <si>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</si>
  <si>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</si>
  <si>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</si>
  <si>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</si>
  <si>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</si>
  <si>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</si>
  <si>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</si>
  <si>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</si>
  <si>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</si>
  <si>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</si>
  <si>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</si>
  <si>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</si>
  <si>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</si>
  <si>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</si>
  <si>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</si>
  <si>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</si>
  <si>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</si>
  <si>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</si>
  <si>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</si>
  <si>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</si>
  <si>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</si>
  <si>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</si>
  <si>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</si>
  <si>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</si>
  <si>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</si>
  <si>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</si>
  <si>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</si>
  <si>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</si>
  <si>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</si>
  <si>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</si>
  <si>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</si>
  <si>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</si>
  <si>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</si>
  <si>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</si>
  <si>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</si>
  <si>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</si>
  <si>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</si>
  <si>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</si>
  <si>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</si>
  <si>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</si>
  <si>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</si>
  <si>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</si>
  <si>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</si>
  <si>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</si>
  <si>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</si>
  <si>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</si>
  <si>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</si>
  <si>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</si>
  <si>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</si>
  <si>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</si>
  <si>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</si>
  <si>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</si>
  <si>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</si>
  <si>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</si>
  <si>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</si>
  <si>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</si>
  <si>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</si>
  <si>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</si>
  <si>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</si>
  <si>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</si>
  <si>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</si>
  <si>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</si>
  <si>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</si>
  <si>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</si>
  <si>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</si>
  <si>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</si>
  <si>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</si>
  <si>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</si>
  <si>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</si>
  <si>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</si>
  <si>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</si>
  <si>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</si>
  <si>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</si>
  <si>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</si>
  <si>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</si>
  <si>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</si>
  <si>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</si>
  <si>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</si>
  <si>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</si>
  <si>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</si>
  <si>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</si>
  <si>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</si>
  <si>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</si>
  <si>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</si>
  <si>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</si>
  <si>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</si>
  <si>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</si>
  <si>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</si>
  <si>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</si>
  <si>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</si>
  <si>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</si>
  <si>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</si>
  <si>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</si>
  <si>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</si>
  <si>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</si>
  <si>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</si>
  <si>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</si>
  <si>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</si>
  <si>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</si>
  <si>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</si>
  <si>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</si>
  <si>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</si>
  <si>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</si>
  <si>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</si>
  <si>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</si>
  <si>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</si>
  <si>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</si>
  <si>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</si>
  <si>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</si>
  <si>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</si>
  <si>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</si>
  <si>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</si>
  <si>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</si>
  <si>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</si>
  <si>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</si>
  <si>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</si>
  <si>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</si>
  <si>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</si>
  <si>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</si>
  <si>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</si>
  <si>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</si>
  <si>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</si>
  <si>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</si>
  <si>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</si>
  <si>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</si>
  <si>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</si>
  <si>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</si>
  <si>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</si>
  <si>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</si>
  <si>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</si>
  <si>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</si>
  <si>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</si>
  <si>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</si>
  <si>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</si>
  <si>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</si>
  <si>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</si>
  <si>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</si>
  <si>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</si>
  <si>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</si>
  <si>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</si>
  <si>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</si>
  <si>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</si>
  <si>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</si>
  <si>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</si>
  <si>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</si>
  <si>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</si>
  <si>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</si>
  <si>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</si>
  <si>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</si>
  <si>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</si>
  <si>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</si>
  <si>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</si>
  <si>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</si>
  <si>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</si>
  <si>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</si>
  <si>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</si>
  <si>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</si>
  <si>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</si>
  <si>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</si>
  <si>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</si>
  <si>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</si>
  <si>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</si>
  <si>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</si>
  <si>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</si>
  <si>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</si>
  <si>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</si>
  <si>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</si>
  <si>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</si>
  <si>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</si>
  <si>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</si>
  <si>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</si>
  <si>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</si>
  <si>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</si>
  <si>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</si>
  <si>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</si>
  <si>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</si>
  <si>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</si>
  <si>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</si>
  <si>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</si>
  <si>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</si>
  <si>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</si>
  <si>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</si>
  <si>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</si>
  <si>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</si>
  <si>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</si>
  <si>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</si>
  <si>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</si>
  <si>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</si>
  <si>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</si>
  <si>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</si>
  <si>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</si>
  <si>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</si>
  <si>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</si>
  <si>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</si>
  <si>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</si>
  <si>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</si>
  <si>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</si>
  <si>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</si>
  <si>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</si>
  <si>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</si>
  <si>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</si>
  <si>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</si>
  <si>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</si>
  <si>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</si>
  <si>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</si>
  <si>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</si>
  <si>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</si>
  <si>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</si>
  <si>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</si>
  <si>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</si>
  <si>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</si>
  <si>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</si>
  <si>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</si>
  <si>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</si>
  <si>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</si>
  <si>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</si>
  <si>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</si>
  <si>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</si>
  <si>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</si>
  <si>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</si>
  <si>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</si>
  <si>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</si>
  <si>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</si>
  <si>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</si>
  <si>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</si>
  <si>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</si>
  <si>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</si>
  <si>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</si>
  <si>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</si>
  <si>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</si>
  <si>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</si>
  <si>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</si>
  <si>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</si>
  <si>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</si>
  <si>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</si>
  <si>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</si>
  <si>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</si>
  <si>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</si>
  <si>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</si>
  <si>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</si>
  <si>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</si>
  <si>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</si>
  <si>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</si>
  <si>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</si>
  <si>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</si>
  <si>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</si>
  <si>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</si>
  <si>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</si>
  <si>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</si>
  <si>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</si>
  <si>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</si>
  <si>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</si>
  <si>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</si>
  <si>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</si>
  <si>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</si>
  <si>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</si>
  <si>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</si>
  <si>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</si>
  <si>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</si>
  <si>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</si>
  <si>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</si>
  <si>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</si>
  <si>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</si>
  <si>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</si>
  <si>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</si>
  <si>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</si>
  <si>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</si>
  <si>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</si>
  <si>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</si>
  <si>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</si>
  <si>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</si>
  <si>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</si>
  <si>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</si>
  <si>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</si>
  <si>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</si>
  <si>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</si>
  <si>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</si>
  <si>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</si>
  <si>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</si>
  <si>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</si>
  <si>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</si>
  <si>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</si>
  <si>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</si>
  <si>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</si>
  <si>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</si>
  <si>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</si>
  <si>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</si>
  <si>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</si>
  <si>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</si>
  <si>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</si>
  <si>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</si>
  <si>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</si>
  <si>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</si>
  <si>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</si>
  <si>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</si>
  <si>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</si>
  <si>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</si>
  <si>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</si>
  <si>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</si>
  <si>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</si>
  <si>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</si>
  <si>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</si>
  <si>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</si>
  <si>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</si>
  <si>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</si>
  <si>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</si>
  <si>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</si>
  <si>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</si>
  <si>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</si>
  <si>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</si>
  <si>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</si>
  <si>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</si>
  <si>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</si>
  <si>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</si>
  <si>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</si>
  <si>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</si>
  <si>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</si>
  <si>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</si>
  <si>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</si>
  <si>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</si>
  <si>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</si>
  <si>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</si>
  <si>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</si>
  <si>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</si>
  <si>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</si>
  <si>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</si>
  <si>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</si>
  <si>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</si>
  <si>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</si>
  <si>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</si>
  <si>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</si>
  <si>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</si>
  <si>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</si>
  <si>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</si>
  <si>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</si>
  <si>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</si>
  <si>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</si>
  <si>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</si>
  <si>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</si>
  <si>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</si>
  <si>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</si>
  <si>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</si>
  <si>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</si>
  <si>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</si>
  <si>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</si>
  <si>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</si>
  <si>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</si>
  <si>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</si>
  <si>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</si>
  <si>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</si>
  <si>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</si>
  <si>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</si>
  <si>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</si>
  <si>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</si>
  <si>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</si>
  <si>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</si>
  <si>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</si>
  <si>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</si>
  <si>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</si>
  <si>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</si>
  <si>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</si>
  <si>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</si>
  <si>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</si>
  <si>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</si>
  <si>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</si>
  <si>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</si>
  <si>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</si>
  <si>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</si>
  <si>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</si>
  <si>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</si>
  <si>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</si>
  <si>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</si>
  <si>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</si>
  <si>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</si>
  <si>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</si>
  <si>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</si>
  <si>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</si>
  <si>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</si>
  <si>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</si>
  <si>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</si>
  <si>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</si>
  <si>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</si>
  <si>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</si>
  <si>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</si>
  <si>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</si>
  <si>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</si>
  <si>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</si>
  <si>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</si>
  <si>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</si>
  <si>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</si>
  <si>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</si>
  <si>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</si>
  <si>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</si>
  <si>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</si>
  <si>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</si>
  <si>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</si>
  <si>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</si>
  <si>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</si>
  <si>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</si>
  <si>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</si>
  <si>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</si>
  <si>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</si>
  <si>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</si>
  <si>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</si>
  <si>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</si>
  <si>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</si>
  <si>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</si>
  <si>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</si>
  <si>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</si>
  <si>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</si>
  <si>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</si>
  <si>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</si>
  <si>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</si>
  <si>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</si>
  <si>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</si>
  <si>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</si>
  <si>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</si>
  <si>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</si>
  <si>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</si>
  <si>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</si>
  <si>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</si>
  <si>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</si>
  <si>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</si>
  <si>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</si>
  <si>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</si>
  <si>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</si>
  <si>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</si>
  <si>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</si>
  <si>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</si>
  <si>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</si>
  <si>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</si>
  <si>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</si>
  <si>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</si>
  <si>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</si>
  <si>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</si>
  <si>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</si>
  <si>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</si>
  <si>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</si>
  <si>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</si>
  <si>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</si>
  <si>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</si>
  <si>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</si>
  <si>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</si>
  <si>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</si>
  <si>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</si>
  <si>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</si>
  <si>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</si>
  <si>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</si>
  <si>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</si>
  <si>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</si>
  <si>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</si>
  <si>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</si>
  <si>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</si>
  <si>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</si>
  <si>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</si>
  <si>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</si>
  <si>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</si>
  <si>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</si>
  <si>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</si>
  <si>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</si>
  <si>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</si>
  <si>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</si>
  <si>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</si>
  <si>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</si>
  <si>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</si>
  <si>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</si>
  <si>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</si>
  <si>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</si>
  <si>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</si>
  <si>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</si>
  <si>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</si>
  <si>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</si>
  <si>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</si>
  <si>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</si>
  <si>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</si>
  <si>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</si>
  <si>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</si>
  <si>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</si>
  <si>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</si>
  <si>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</si>
  <si>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</si>
  <si>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</si>
  <si>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</si>
  <si>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</si>
  <si>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</si>
  <si>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</si>
  <si>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</si>
  <si>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</si>
  <si>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</si>
  <si>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</si>
  <si>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</si>
  <si>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</si>
  <si>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</si>
  <si>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</si>
  <si>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</si>
  <si>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</si>
  <si>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</si>
  <si>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</si>
  <si>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</si>
  <si>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</si>
  <si>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</si>
  <si>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</si>
  <si>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</si>
  <si>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</si>
  <si>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</si>
  <si>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</si>
  <si>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</si>
  <si>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</si>
  <si>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</si>
  <si>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</si>
  <si>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</si>
  <si>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</si>
  <si>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</si>
  <si>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</si>
  <si>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</si>
  <si>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</si>
  <si>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</si>
  <si>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</si>
  <si>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</si>
  <si>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</si>
  <si>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</si>
  <si>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</si>
  <si>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</si>
  <si>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</si>
  <si>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</si>
  <si>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</si>
  <si>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</si>
  <si>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</si>
  <si>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</si>
  <si>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</si>
  <si>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</si>
  <si>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</si>
  <si>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</si>
  <si>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</si>
  <si>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</si>
  <si>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</si>
  <si>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</si>
  <si>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</si>
  <si>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</si>
  <si>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</si>
  <si>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</si>
  <si>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</si>
  <si>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</si>
  <si>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</si>
  <si>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</si>
  <si>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</si>
  <si>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</si>
  <si>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</si>
  <si>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</si>
  <si>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</si>
  <si>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</si>
  <si>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</si>
  <si>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</si>
  <si>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</si>
  <si>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</si>
  <si>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</si>
  <si>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</si>
  <si>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</si>
  <si>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</si>
  <si>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</si>
  <si>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</si>
  <si>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</si>
  <si>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</si>
  <si>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</si>
  <si>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</si>
  <si>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</si>
  <si>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</si>
  <si>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</si>
  <si>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</si>
  <si>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</si>
  <si>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</si>
  <si>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</si>
  <si>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</si>
  <si>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</si>
  <si>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</si>
  <si>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</si>
  <si>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</si>
  <si>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</si>
  <si>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</si>
  <si>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</si>
  <si>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</si>
  <si>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</si>
  <si>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</si>
  <si>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</si>
  <si>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</si>
  <si>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</si>
  <si>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</si>
  <si>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</si>
  <si>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</si>
  <si>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</si>
  <si>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</si>
  <si>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</si>
  <si>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</si>
  <si>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</si>
  <si>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</si>
  <si>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</si>
  <si>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</si>
  <si>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</si>
  <si>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</si>
  <si>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</si>
  <si>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</si>
  <si>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</si>
  <si>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</si>
  <si>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</si>
  <si>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</si>
  <si>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</si>
  <si>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</si>
  <si>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</si>
  <si>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</si>
  <si>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</si>
  <si>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</si>
  <si>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</si>
  <si>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</si>
  <si>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</si>
  <si>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</si>
  <si>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</si>
  <si>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</si>
  <si>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</si>
  <si>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</si>
  <si>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</si>
  <si>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</si>
  <si>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</si>
  <si>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</si>
  <si>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</si>
  <si>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</si>
  <si>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</si>
  <si>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</si>
  <si>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</si>
  <si>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</si>
  <si>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</si>
  <si>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</si>
  <si>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</si>
  <si>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</si>
  <si>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</si>
  <si>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</si>
  <si>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</si>
  <si>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</si>
  <si>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</si>
  <si>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</si>
  <si>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</si>
  <si>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</si>
  <si>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</si>
  <si>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</si>
  <si>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</si>
  <si>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</si>
  <si>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</si>
  <si>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</si>
  <si>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</si>
  <si>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</si>
  <si>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</si>
  <si>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</si>
  <si>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</si>
  <si>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</si>
  <si>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</si>
  <si>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</si>
  <si>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</si>
  <si>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</si>
  <si>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</si>
  <si>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</si>
  <si>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</si>
  <si>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</si>
  <si>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</si>
  <si>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</si>
  <si>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</si>
  <si>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</si>
  <si>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</si>
  <si>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</si>
  <si>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</si>
  <si>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</si>
  <si>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</si>
  <si>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</si>
  <si>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</si>
  <si>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</si>
  <si>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</si>
  <si>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</si>
  <si>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</si>
  <si>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</si>
  <si>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</si>
  <si>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</si>
  <si>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</si>
  <si>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</si>
  <si>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</si>
  <si>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</si>
  <si>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</si>
  <si>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</si>
  <si>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</si>
  <si>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</si>
  <si>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</si>
  <si>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</si>
  <si>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</si>
  <si>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</si>
  <si>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</si>
  <si>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</si>
  <si>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</si>
  <si>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</si>
  <si>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</si>
  <si>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</si>
  <si>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</si>
  <si>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</si>
  <si>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</si>
  <si>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</si>
  <si>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</si>
  <si>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</si>
  <si>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</si>
  <si>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</si>
  <si>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</si>
  <si>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</si>
  <si>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</si>
  <si>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</si>
  <si>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</si>
  <si>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</si>
  <si>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</si>
  <si>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</si>
  <si>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</si>
  <si>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</si>
  <si>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</si>
  <si>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</si>
  <si>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</si>
  <si>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</si>
  <si>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</si>
  <si>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</si>
  <si>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</si>
  <si>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</si>
  <si>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</si>
  <si>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</si>
  <si>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</si>
  <si>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</si>
  <si>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</si>
  <si>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</si>
  <si>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</si>
  <si>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</si>
  <si>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</si>
  <si>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</si>
  <si>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</si>
  <si>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</si>
  <si>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</si>
  <si>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</si>
  <si>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</si>
  <si>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</si>
  <si>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</si>
  <si>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</si>
  <si>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</si>
  <si>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</si>
  <si>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</si>
  <si>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</si>
  <si>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</si>
  <si>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</si>
  <si>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</si>
  <si>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</si>
  <si>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</si>
  <si>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</si>
  <si>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</si>
  <si>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</si>
  <si>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</si>
  <si>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</si>
  <si>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</si>
  <si>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</si>
  <si>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</si>
  <si>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</si>
  <si>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</si>
  <si>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</si>
  <si>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</si>
  <si>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</si>
  <si>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</si>
  <si>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</si>
  <si>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</si>
  <si>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</si>
  <si>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</si>
  <si>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</si>
  <si>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</si>
  <si>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</si>
  <si>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</si>
  <si>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</si>
  <si>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</si>
  <si>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</si>
  <si>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</si>
  <si>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</si>
  <si>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</si>
  <si>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</si>
  <si>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</si>
  <si>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</si>
  <si>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</si>
  <si>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</si>
  <si>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</si>
  <si>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</si>
  <si>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</si>
  <si>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</si>
  <si>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</si>
  <si>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</si>
  <si>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</si>
  <si>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</si>
  <si>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</si>
  <si>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</si>
  <si>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</si>
  <si>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</si>
  <si>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</si>
  <si>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</si>
  <si>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</si>
  <si>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</si>
  <si>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</si>
  <si>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</si>
  <si>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</si>
  <si>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</si>
  <si>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</si>
  <si>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</si>
  <si>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</si>
  <si>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</si>
  <si>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</si>
  <si>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</si>
  <si>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</si>
  <si>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</si>
  <si>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</si>
  <si>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</si>
  <si>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</si>
  <si>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</si>
  <si>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</si>
  <si>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</si>
  <si>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</si>
  <si>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</si>
  <si>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</si>
  <si>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</si>
  <si>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</si>
  <si>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</si>
  <si>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</si>
  <si>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</si>
  <si>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</si>
  <si>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</si>
  <si>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</si>
  <si>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</si>
  <si>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</si>
  <si>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</si>
  <si>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</si>
  <si>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</si>
  <si>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</si>
  <si>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</si>
  <si>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</si>
  <si>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</si>
  <si>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</si>
  <si>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</si>
  <si>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</si>
  <si>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</si>
  <si>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</si>
  <si>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</si>
  <si>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</si>
  <si>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</si>
  <si>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</si>
  <si>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</si>
  <si>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</si>
  <si>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</si>
  <si>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</si>
  <si>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</si>
  <si>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</si>
  <si>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</si>
  <si>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</si>
  <si>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</si>
  <si>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</si>
  <si>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</si>
  <si>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</si>
  <si>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</si>
  <si>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</si>
  <si>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</si>
  <si>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</si>
  <si>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</si>
  <si>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</si>
  <si>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</si>
  <si>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</si>
  <si>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</si>
  <si>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</si>
  <si>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</si>
  <si>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</si>
  <si>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</si>
  <si>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</si>
  <si>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</si>
  <si>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</si>
  <si>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</si>
  <si>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</si>
  <si>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</si>
  <si>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</si>
  <si>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</si>
  <si>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</si>
  <si>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</si>
  <si>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</si>
  <si>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</si>
  <si>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</si>
  <si>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</si>
  <si>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</si>
  <si>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</si>
  <si>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</si>
  <si>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</si>
  <si>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</si>
  <si>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</si>
  <si>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</si>
  <si>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</si>
  <si>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</si>
  <si>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</si>
  <si>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</si>
  <si>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</si>
  <si>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</si>
  <si>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</si>
  <si>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</si>
  <si>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</si>
  <si>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</si>
  <si>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</si>
  <si>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</si>
  <si>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</si>
  <si>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</si>
  <si>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</si>
  <si>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</si>
  <si>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</si>
  <si>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</si>
  <si>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</si>
  <si>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</si>
  <si>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</si>
  <si>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</si>
  <si>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</si>
  <si>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</si>
  <si>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</si>
  <si>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</si>
  <si>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</si>
  <si>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</si>
  <si>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</si>
  <si>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</si>
  <si>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</si>
  <si>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</si>
  <si>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</si>
  <si>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</si>
  <si>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</si>
  <si>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</si>
  <si>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</si>
  <si>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</si>
  <si>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</si>
  <si>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</si>
  <si>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</si>
  <si>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</si>
  <si>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</si>
  <si>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</si>
  <si>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</si>
  <si>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</si>
  <si>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</si>
  <si>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</si>
  <si>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</si>
  <si>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</si>
  <si>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</si>
  <si>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</si>
  <si>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</si>
  <si>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</si>
  <si>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</si>
  <si>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</si>
  <si>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</si>
  <si>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</si>
  <si>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</si>
  <si>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</si>
  <si>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</si>
  <si>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</si>
  <si>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</si>
  <si>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</si>
  <si>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</si>
  <si>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</si>
  <si>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</si>
  <si>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</si>
  <si>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</si>
  <si>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</si>
  <si>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</si>
  <si>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</si>
  <si>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</si>
  <si>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</si>
  <si>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</si>
  <si>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</si>
  <si>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</si>
  <si>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</si>
  <si>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</si>
  <si>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</si>
  <si>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</si>
  <si>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</si>
  <si>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</si>
  <si>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</si>
  <si>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</si>
  <si>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</si>
  <si>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</si>
  <si>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</si>
  <si>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</si>
  <si>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</si>
  <si>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</si>
  <si>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</si>
  <si>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</si>
  <si>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</si>
  <si>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</si>
  <si>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</si>
  <si>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</si>
  <si>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</si>
  <si>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</si>
  <si>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</si>
  <si>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</si>
  <si>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</si>
  <si>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</si>
  <si>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</si>
  <si>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</si>
  <si>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</si>
  <si>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</si>
  <si>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</si>
  <si>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</si>
  <si>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</si>
  <si>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</si>
  <si>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</si>
  <si>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</si>
  <si>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</si>
  <si>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</si>
  <si>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</si>
  <si>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</si>
  <si>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</si>
  <si>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</si>
  <si>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</si>
  <si>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</si>
  <si>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</si>
  <si>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</si>
  <si>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</si>
  <si>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</si>
  <si>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</si>
  <si>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</si>
  <si>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</si>
  <si>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</si>
  <si>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</si>
  <si>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</si>
  <si>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</si>
  <si>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</si>
  <si>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</si>
  <si>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</si>
  <si>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</si>
  <si>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</si>
  <si>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</si>
  <si>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</si>
  <si>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</si>
  <si>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</si>
  <si>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</si>
  <si>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</si>
  <si>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</si>
  <si>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</si>
  <si>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</si>
  <si>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</si>
  <si>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</si>
  <si>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</si>
  <si>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</si>
  <si>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</si>
  <si>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</si>
  <si>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</si>
  <si>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</si>
  <si>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</si>
  <si>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</si>
  <si>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</si>
  <si>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</si>
  <si>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</si>
  <si>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</si>
  <si>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</si>
  <si>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</si>
  <si>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</si>
  <si>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</si>
  <si>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</si>
  <si>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</si>
  <si>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</si>
  <si>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</si>
  <si>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</si>
  <si>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</si>
  <si>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</si>
  <si>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</si>
  <si>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</si>
  <si>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</si>
  <si>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</si>
  <si>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</si>
  <si>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</si>
  <si>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</si>
  <si>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</si>
  <si>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</si>
  <si>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</si>
  <si>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</si>
  <si>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</si>
  <si>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</si>
  <si>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</si>
  <si>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</si>
  <si>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</si>
  <si>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</si>
  <si>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</si>
  <si>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</si>
  <si>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</si>
  <si>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</si>
  <si>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</si>
  <si>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</si>
  <si>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</si>
  <si>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</si>
  <si>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</si>
  <si>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</si>
  <si>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</si>
  <si>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</si>
  <si>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</si>
  <si>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</si>
  <si>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</si>
  <si>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</si>
  <si>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</si>
  <si>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</si>
  <si>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</si>
  <si>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</si>
  <si>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</si>
  <si>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</si>
  <si>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</si>
  <si>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</si>
  <si>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</si>
  <si>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</si>
  <si>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</si>
  <si>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</si>
  <si>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</si>
  <si>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</si>
  <si>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</si>
  <si>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</si>
  <si>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</si>
  <si>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</si>
  <si>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</si>
  <si>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</si>
  <si>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</si>
  <si>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</si>
  <si>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</si>
  <si>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</si>
  <si>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</si>
  <si>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</si>
  <si>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</si>
  <si>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</si>
  <si>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</si>
  <si>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</si>
  <si>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</si>
  <si>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</si>
  <si>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</si>
  <si>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</si>
  <si>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</si>
  <si>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</si>
  <si>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</si>
  <si>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</si>
  <si>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</si>
  <si>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</si>
  <si>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</si>
  <si>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</si>
  <si>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</si>
  <si>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</si>
  <si>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</si>
  <si>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</si>
  <si>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</si>
  <si>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</si>
  <si>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</si>
  <si>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</si>
  <si>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</si>
  <si>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</si>
  <si>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</si>
  <si>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</si>
  <si>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</si>
  <si>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</si>
  <si>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</si>
  <si>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</si>
  <si>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</si>
  <si>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</si>
  <si>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</si>
  <si>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</si>
  <si>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</si>
  <si>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</si>
  <si>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</si>
  <si>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</si>
  <si>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</si>
  <si>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</si>
  <si>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</si>
  <si>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</si>
  <si>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</si>
  <si>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</si>
  <si>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</si>
  <si>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</si>
  <si>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</si>
  <si>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</si>
  <si>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</si>
  <si>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</si>
  <si>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</si>
  <si>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</si>
  <si>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</si>
  <si>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</si>
  <si>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</si>
  <si>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</si>
  <si>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</si>
  <si>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</si>
  <si>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</si>
  <si>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</si>
  <si>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</si>
  <si>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</si>
  <si>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</si>
  <si>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</si>
  <si>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</si>
  <si>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</si>
  <si>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</si>
  <si>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</si>
  <si>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</si>
  <si>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</si>
  <si>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</si>
  <si>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</si>
  <si>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</si>
  <si>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</si>
  <si>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</si>
  <si>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</si>
  <si>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</si>
  <si>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</si>
  <si>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</si>
  <si>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</si>
  <si>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</si>
  <si>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</si>
  <si>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</si>
  <si>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</si>
  <si>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</si>
  <si>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</si>
  <si>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</si>
  <si>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</si>
  <si>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</si>
  <si>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</si>
  <si>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</si>
  <si>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</si>
  <si>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</si>
  <si>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</si>
  <si>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</si>
  <si>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</si>
  <si>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</si>
  <si>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</si>
  <si>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</si>
  <si>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</si>
  <si>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</si>
  <si>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</si>
  <si>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</si>
  <si>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</si>
  <si>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</si>
  <si>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</si>
  <si>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</si>
  <si>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</si>
  <si>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</si>
  <si>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</si>
  <si>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</si>
  <si>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</si>
  <si>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</si>
  <si>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</si>
  <si>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</si>
  <si>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</si>
  <si>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</si>
  <si>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</si>
  <si>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</si>
  <si>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</si>
  <si>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</si>
  <si>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</si>
  <si>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</si>
  <si>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</si>
  <si>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</si>
  <si>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</si>
  <si>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</si>
  <si>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</si>
  <si>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</si>
  <si>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</si>
  <si>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</si>
  <si>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</si>
  <si>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</si>
  <si>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</si>
  <si>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</si>
  <si>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</si>
  <si>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</si>
  <si>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</si>
  <si>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</si>
  <si>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</si>
  <si>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</si>
  <si>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</si>
  <si>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</si>
  <si>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</si>
  <si>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</si>
  <si>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</si>
  <si>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</si>
  <si>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</si>
  <si>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</si>
  <si>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</si>
  <si>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</si>
  <si>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</si>
  <si>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</si>
  <si>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</si>
  <si>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</si>
  <si>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</si>
  <si>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</si>
  <si>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</si>
  <si>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</si>
  <si>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</si>
  <si>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</si>
  <si>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</si>
  <si>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</si>
  <si>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</si>
  <si>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</si>
  <si>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</si>
  <si>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</si>
  <si>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</si>
  <si>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</si>
  <si>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</si>
  <si>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</si>
  <si>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</si>
  <si>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</si>
  <si>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</si>
  <si>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</si>
  <si>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</si>
  <si>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</si>
  <si>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</si>
  <si>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</si>
  <si>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</si>
  <si>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</si>
  <si>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</si>
  <si>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</si>
  <si>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</si>
  <si>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</si>
  <si>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</si>
  <si>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</si>
  <si>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</si>
  <si>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</si>
  <si>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</si>
  <si>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</si>
  <si>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</si>
  <si>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</si>
  <si>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</si>
  <si>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</si>
  <si>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</si>
  <si>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</si>
  <si>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</si>
  <si>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</si>
  <si>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</si>
  <si>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</si>
  <si>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</si>
  <si>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</si>
  <si>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</si>
  <si>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</si>
  <si>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</si>
  <si>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</si>
  <si>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</si>
  <si>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</si>
  <si>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</si>
  <si>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</si>
  <si>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</si>
  <si>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</si>
  <si>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</si>
  <si>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</si>
  <si>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</si>
  <si>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</si>
  <si>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</si>
  <si>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</si>
  <si>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</si>
  <si>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</si>
  <si>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</si>
  <si>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</si>
  <si>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</si>
  <si>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</si>
  <si>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</si>
  <si>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</si>
  <si>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</si>
  <si>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</si>
  <si>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</si>
  <si>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</si>
  <si>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</si>
  <si>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</si>
  <si>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</si>
  <si>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</si>
  <si>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</si>
  <si>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</si>
  <si>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</si>
  <si>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</si>
  <si>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</si>
  <si>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</si>
  <si>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</si>
  <si>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</si>
  <si>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</si>
  <si>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</si>
  <si>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</si>
  <si>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</si>
  <si>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</si>
  <si>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</si>
  <si>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</si>
  <si>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</si>
  <si>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</si>
  <si>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</si>
  <si>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</si>
  <si>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</si>
  <si>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</si>
  <si>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</si>
  <si>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</si>
  <si>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</si>
  <si>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</si>
  <si>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</si>
  <si>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</si>
  <si>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</si>
  <si>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</si>
  <si>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</si>
  <si>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</si>
  <si>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</si>
  <si>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</si>
  <si>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</si>
  <si>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</si>
  <si>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</si>
  <si>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</si>
  <si>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</si>
  <si>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</si>
  <si>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</si>
  <si>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</si>
  <si>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</si>
  <si>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</si>
  <si>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</si>
  <si>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</si>
  <si>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</si>
  <si>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</si>
  <si>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</si>
  <si>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</si>
  <si>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</si>
  <si>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</si>
  <si>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</si>
  <si>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</si>
  <si>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</si>
  <si>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</si>
  <si>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</si>
  <si>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</si>
  <si>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</si>
  <si>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</si>
  <si>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</si>
  <si>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</si>
  <si>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</si>
  <si>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</si>
  <si>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</si>
  <si>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</si>
  <si>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</si>
  <si>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</si>
  <si>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</si>
  <si>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</si>
  <si>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</si>
  <si>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</si>
  <si>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</si>
  <si>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</si>
  <si>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</si>
  <si>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</si>
  <si>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</si>
  <si>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</si>
  <si>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</si>
  <si>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</si>
  <si>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</si>
  <si>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</si>
  <si>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</si>
  <si>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</si>
  <si>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</si>
  <si>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</si>
  <si>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</si>
  <si>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</si>
  <si>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</si>
  <si>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</si>
  <si>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</si>
  <si>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</si>
  <si>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</si>
  <si>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</si>
  <si>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</si>
  <si>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</si>
  <si>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</si>
  <si>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</si>
  <si>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</si>
  <si>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</si>
  <si>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</si>
  <si>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</si>
  <si>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</si>
  <si>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</si>
  <si>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</si>
  <si>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</si>
  <si>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</si>
  <si>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</si>
  <si>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</si>
  <si>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</si>
  <si>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</si>
  <si>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</si>
  <si>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</si>
  <si>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</si>
  <si>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</si>
  <si>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</si>
  <si>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</si>
  <si>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</si>
  <si>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</si>
  <si>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</si>
  <si>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</si>
  <si>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</si>
  <si>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</si>
  <si>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</si>
  <si>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</si>
  <si>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</si>
  <si>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</si>
  <si>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</si>
  <si>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</si>
  <si>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</si>
  <si>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</si>
  <si>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</si>
  <si>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</si>
  <si>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</si>
  <si>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</si>
  <si>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</si>
  <si>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</si>
  <si>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</si>
  <si>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</si>
  <si>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</si>
  <si>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</si>
  <si>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</si>
  <si>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</si>
  <si>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</si>
  <si>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</si>
  <si>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</si>
  <si>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</si>
  <si>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</si>
  <si>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</si>
  <si>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</si>
  <si>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</si>
  <si>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</si>
  <si>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</si>
  <si>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</si>
  <si>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</si>
  <si>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</si>
  <si>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</si>
  <si>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</si>
  <si>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</si>
  <si>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</si>
  <si>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</si>
  <si>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</si>
  <si>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</si>
  <si>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</si>
  <si>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</si>
  <si>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</si>
  <si>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</si>
  <si>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</si>
  <si>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</si>
  <si>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</si>
  <si>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</si>
  <si>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</si>
  <si>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</si>
  <si>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</si>
  <si>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</si>
  <si>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</si>
  <si>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</si>
  <si>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</si>
  <si>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</si>
  <si>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</si>
  <si>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</si>
  <si>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</si>
  <si>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</si>
  <si>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</si>
  <si>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</si>
  <si>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</si>
  <si>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</si>
  <si>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</si>
  <si>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</si>
  <si>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</si>
  <si>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</si>
  <si>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</si>
  <si>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</si>
  <si>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</si>
  <si>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</si>
  <si>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</si>
  <si>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</si>
  <si>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</si>
  <si>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</si>
  <si>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</si>
  <si>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</si>
  <si>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</si>
  <si>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</si>
  <si>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</si>
  <si>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</si>
  <si>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</si>
  <si>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</si>
  <si>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</si>
  <si>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</si>
  <si>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</si>
  <si>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</si>
  <si>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</si>
  <si>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</si>
  <si>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</si>
  <si>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</si>
  <si>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</si>
  <si>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</si>
  <si>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</si>
  <si>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</si>
  <si>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</si>
  <si>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</si>
  <si>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</si>
  <si>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</si>
  <si>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</si>
  <si>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</si>
  <si>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</si>
  <si>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</si>
  <si>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</si>
  <si>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</si>
  <si>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</si>
  <si>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</si>
  <si>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</si>
  <si>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</si>
  <si>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</si>
  <si>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</si>
  <si>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</si>
  <si>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</si>
  <si>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</si>
  <si>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</si>
  <si>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</si>
  <si>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</si>
  <si>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</si>
  <si>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</si>
  <si>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</si>
  <si>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</si>
  <si>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</si>
  <si>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</si>
  <si>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</si>
  <si>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</si>
  <si>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</si>
  <si>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</si>
  <si>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</si>
  <si>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</si>
  <si>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</si>
  <si>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</si>
  <si>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</si>
  <si>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</si>
  <si>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</si>
  <si>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</si>
  <si>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</si>
  <si>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</si>
  <si>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</si>
  <si>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</si>
  <si>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</si>
  <si>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</si>
  <si>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</si>
  <si>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</si>
  <si>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</si>
  <si>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</si>
  <si>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</si>
  <si>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</si>
  <si>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</si>
  <si>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</si>
  <si>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</si>
  <si>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</si>
  <si>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</si>
  <si>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</si>
  <si>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</si>
  <si>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</si>
  <si>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</si>
  <si>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</si>
  <si>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</si>
  <si>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</si>
  <si>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</si>
  <si>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</si>
  <si>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</si>
  <si>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</si>
  <si>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</si>
  <si>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</si>
  <si>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</si>
  <si>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</si>
  <si>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</si>
  <si>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</si>
  <si>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</si>
  <si>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</si>
  <si>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</si>
  <si>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</si>
  <si>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</si>
  <si>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</si>
  <si>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</si>
  <si>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</si>
  <si>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</si>
  <si>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</si>
  <si>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</si>
  <si>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</si>
  <si>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</si>
  <si>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</si>
  <si>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</si>
  <si>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</si>
  <si>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</si>
  <si>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</si>
  <si>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</si>
  <si>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</si>
  <si>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</si>
  <si>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</si>
  <si>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</si>
  <si>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</si>
  <si>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</si>
  <si>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</si>
  <si>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</si>
  <si>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</si>
  <si>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</si>
  <si>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</si>
  <si>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</si>
  <si>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</si>
  <si>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</si>
  <si>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</si>
  <si>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</si>
  <si>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</si>
  <si>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</si>
  <si>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</si>
  <si>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</si>
  <si>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</si>
  <si>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</si>
  <si>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</si>
  <si>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</si>
  <si>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</si>
  <si>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</si>
  <si>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</si>
  <si>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</si>
  <si>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</si>
  <si>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</si>
  <si>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</si>
  <si>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</si>
  <si>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</si>
  <si>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</si>
  <si>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</si>
  <si>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</si>
  <si>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</si>
  <si>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</si>
  <si>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</si>
  <si>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</si>
  <si>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</si>
  <si>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</si>
  <si>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</si>
  <si>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</si>
  <si>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</si>
  <si>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</si>
  <si>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</si>
  <si>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</si>
  <si>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</si>
  <si>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</si>
  <si>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</si>
  <si>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</si>
  <si>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</si>
  <si>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</si>
  <si>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</si>
  <si>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</si>
  <si>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</si>
  <si>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</si>
  <si>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</si>
  <si>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</si>
  <si>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</si>
  <si>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</si>
  <si>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</si>
  <si>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</si>
  <si>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</si>
  <si>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</si>
  <si>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</si>
  <si>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</si>
  <si>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</si>
  <si>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</si>
  <si>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</si>
  <si>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</si>
  <si>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</si>
  <si>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</si>
  <si>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</si>
  <si>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</si>
  <si>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</si>
  <si>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</si>
  <si>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</si>
  <si>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</si>
  <si>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</si>
  <si>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</si>
  <si>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</si>
  <si>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</si>
  <si>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</si>
  <si>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</si>
  <si>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</si>
  <si>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</si>
  <si>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</si>
  <si>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</si>
  <si>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</si>
  <si>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</si>
  <si>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</si>
  <si>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</si>
  <si>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</si>
  <si>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</si>
  <si>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</si>
  <si>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</si>
  <si>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</si>
  <si>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</si>
  <si>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</si>
  <si>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</si>
  <si>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</si>
  <si>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</si>
  <si>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</si>
  <si>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</si>
  <si>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</si>
  <si>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</si>
  <si>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</si>
  <si>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</si>
  <si>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</si>
  <si>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</si>
  <si>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</si>
  <si>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</si>
  <si>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</si>
  <si>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</si>
  <si>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</si>
  <si>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</si>
  <si>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</si>
  <si>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</si>
  <si>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</si>
  <si>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</si>
  <si>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</si>
  <si>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</si>
  <si>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</si>
  <si>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</si>
  <si>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</si>
  <si>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</si>
  <si>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</si>
  <si>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</si>
  <si>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</si>
  <si>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</si>
  <si>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</si>
  <si>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</si>
  <si>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</si>
  <si>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</si>
  <si>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</si>
  <si>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</si>
  <si>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</si>
  <si>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</si>
  <si>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</si>
  <si>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</si>
  <si>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</si>
  <si>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</si>
  <si>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</si>
  <si>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</si>
  <si>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</si>
  <si>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</si>
  <si>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</si>
  <si>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</si>
  <si>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</si>
  <si>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</si>
  <si>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</si>
  <si>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</si>
  <si>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</si>
  <si>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</si>
  <si>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</si>
  <si>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</si>
  <si>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</si>
  <si>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</si>
  <si>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</si>
  <si>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</si>
  <si>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</si>
  <si>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</si>
  <si>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</si>
  <si>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</si>
  <si>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</si>
  <si>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</si>
  <si>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</si>
  <si>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</si>
  <si>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</si>
  <si>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</si>
  <si>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</si>
  <si>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</si>
  <si>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</si>
  <si>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</si>
  <si>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</si>
  <si>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</si>
  <si>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</si>
  <si>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</si>
  <si>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</si>
  <si>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</si>
  <si>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</si>
  <si>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</si>
  <si>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</si>
  <si>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</si>
  <si>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</si>
  <si>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</si>
  <si>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</si>
  <si>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</si>
  <si>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</si>
  <si>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</si>
  <si>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</si>
  <si>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</si>
  <si>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</si>
  <si>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</si>
  <si>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</si>
  <si>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</si>
  <si>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</si>
  <si>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</si>
  <si>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</si>
  <si>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</si>
  <si>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</si>
  <si>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</si>
  <si>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</si>
  <si>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</si>
  <si>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</si>
  <si>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</si>
  <si>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</si>
  <si>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</si>
  <si>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</si>
  <si>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</si>
  <si>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</si>
  <si>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</si>
  <si>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</si>
  <si>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</si>
  <si>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</si>
  <si>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</si>
  <si>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</si>
  <si>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</si>
  <si>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</si>
  <si>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</si>
  <si>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</si>
  <si>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</si>
  <si>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</si>
  <si>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</si>
  <si>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</si>
  <si>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</si>
  <si>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</si>
  <si>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</si>
  <si>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</si>
  <si>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</si>
  <si>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</si>
  <si>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</si>
  <si>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</si>
  <si>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</si>
  <si>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</si>
  <si>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</si>
  <si>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</si>
  <si>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</si>
  <si>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</si>
  <si>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</si>
  <si>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</si>
  <si>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</si>
  <si>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</si>
  <si>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</si>
  <si>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</si>
  <si>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</si>
  <si>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</si>
  <si>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</si>
  <si>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</si>
  <si>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</si>
  <si>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</si>
  <si>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</si>
  <si>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</si>
  <si>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</si>
  <si>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</si>
  <si>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</si>
  <si>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</si>
  <si>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</si>
  <si>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</si>
  <si>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</si>
  <si>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</si>
  <si>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</si>
  <si>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</si>
  <si>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</si>
  <si>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</si>
  <si>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</si>
  <si>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</si>
  <si>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</si>
  <si>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</si>
  <si>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</si>
  <si>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</si>
  <si>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</si>
  <si>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</si>
  <si>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</si>
  <si>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</si>
  <si>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</si>
  <si>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</si>
  <si>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</si>
  <si>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</si>
  <si>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</si>
  <si>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</si>
  <si>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</si>
  <si>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</si>
  <si>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</si>
  <si>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</si>
  <si>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</si>
  <si>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</si>
  <si>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</si>
  <si>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</si>
  <si>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</si>
  <si>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</si>
  <si>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</si>
  <si>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</si>
  <si>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</si>
  <si>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</si>
  <si>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</si>
  <si>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</si>
  <si>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</si>
  <si>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</si>
  <si>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</si>
  <si>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</si>
  <si>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</si>
  <si>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</si>
  <si>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</si>
  <si>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</si>
  <si>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</si>
  <si>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</si>
  <si>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</si>
  <si>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</si>
  <si>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</si>
  <si>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</si>
  <si>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</si>
  <si>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</si>
  <si>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</si>
  <si>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</si>
  <si>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</si>
  <si>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</si>
  <si>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</si>
  <si>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</si>
  <si>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</si>
  <si>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</si>
  <si>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</si>
  <si>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</si>
  <si>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</si>
  <si>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</si>
  <si>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</si>
  <si>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</si>
  <si>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</si>
  <si>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</si>
  <si>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</si>
  <si>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</si>
  <si>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</si>
  <si>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</si>
  <si>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</si>
  <si>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</si>
  <si>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</si>
  <si>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</si>
  <si>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</si>
  <si>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</si>
  <si>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</si>
  <si>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</si>
  <si>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</si>
  <si>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</si>
  <si>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</si>
  <si>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</si>
  <si>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</si>
  <si>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</si>
  <si>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</si>
  <si>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</si>
  <si>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</si>
  <si>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</si>
  <si>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</si>
  <si>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</si>
  <si>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</si>
  <si>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</si>
  <si>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</si>
  <si>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</si>
  <si>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</si>
  <si>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</si>
  <si>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</si>
  <si>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</si>
  <si>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</si>
  <si>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</si>
  <si>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</si>
  <si>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</si>
  <si>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</si>
  <si>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</si>
  <si>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</si>
  <si>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</si>
  <si>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</si>
  <si>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</si>
  <si>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</si>
  <si>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</si>
  <si>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</si>
  <si>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</si>
  <si>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</si>
  <si>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</si>
  <si>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</si>
  <si>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</si>
  <si>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</si>
  <si>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</si>
  <si>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</si>
  <si>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</si>
  <si>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</si>
  <si>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</si>
  <si>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</si>
  <si>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</si>
  <si>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</si>
  <si>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</si>
  <si>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</si>
  <si>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</si>
  <si>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</si>
  <si>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</si>
  <si>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</si>
  <si>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</si>
  <si>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</si>
  <si>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</si>
  <si>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</si>
  <si>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</si>
  <si>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</si>
  <si>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</si>
  <si>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</si>
  <si>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</si>
  <si>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</si>
  <si>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</si>
  <si>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</si>
  <si>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</si>
  <si>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</si>
  <si>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</si>
  <si>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</si>
  <si>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</si>
  <si>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</si>
  <si>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</si>
  <si>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</si>
  <si>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</si>
  <si>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</si>
  <si>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</si>
  <si>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</si>
  <si>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</si>
  <si>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</si>
  <si>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</si>
  <si>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</si>
  <si>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</si>
  <si>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</si>
  <si>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</si>
  <si>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</si>
  <si>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</si>
  <si>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</si>
  <si>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</si>
  <si>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</si>
  <si>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</si>
  <si>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</si>
  <si>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</si>
  <si>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</si>
  <si>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</si>
  <si>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</si>
  <si>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</si>
  <si>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</si>
  <si>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</si>
  <si>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</si>
  <si>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</si>
  <si>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</si>
  <si>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</si>
  <si>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</si>
  <si>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</si>
  <si>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</si>
  <si>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</si>
  <si>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</si>
  <si>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</si>
  <si>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</si>
  <si>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</si>
  <si>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</si>
  <si>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</si>
  <si>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</si>
  <si>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</si>
  <si>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</si>
  <si>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</si>
  <si>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</si>
  <si>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</si>
  <si>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</si>
  <si>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</si>
  <si>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</si>
  <si>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</si>
  <si>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</si>
  <si>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</si>
  <si>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</si>
  <si>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</si>
  <si>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</si>
  <si>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</si>
  <si>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</si>
  <si>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</si>
  <si>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</si>
  <si>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</si>
  <si>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</si>
  <si>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</si>
  <si>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</si>
  <si>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</si>
  <si>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</si>
  <si>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</si>
  <si>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</si>
  <si>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</si>
  <si>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</si>
  <si>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</si>
  <si>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</si>
  <si>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</si>
  <si>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</si>
  <si>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</si>
  <si>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</si>
  <si>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</si>
  <si>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</si>
  <si>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</si>
  <si>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</si>
  <si>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</si>
  <si>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</si>
  <si>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</si>
  <si>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</si>
  <si>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</si>
  <si>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</si>
  <si>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</si>
  <si>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</si>
  <si>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</si>
  <si>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</si>
  <si>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</si>
  <si>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</si>
  <si>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</si>
  <si>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</si>
  <si>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</si>
  <si>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</si>
  <si>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</si>
  <si>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</si>
  <si>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</si>
  <si>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</si>
  <si>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</si>
  <si>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</si>
  <si>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</si>
  <si>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</si>
  <si>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</si>
  <si>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</si>
  <si>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</si>
  <si>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</si>
  <si>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</si>
  <si>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</si>
  <si>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</si>
  <si>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</si>
  <si>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</si>
  <si>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</si>
  <si>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</si>
  <si>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</si>
  <si>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</si>
  <si>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</si>
  <si>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</si>
  <si>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</si>
  <si>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</si>
  <si>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</si>
  <si>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</si>
  <si>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</si>
  <si>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</si>
  <si>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</si>
  <si>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</si>
  <si>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</si>
  <si>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</si>
  <si>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</si>
  <si>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</si>
  <si>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</si>
  <si>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</si>
  <si>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</si>
  <si>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</si>
  <si>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</si>
  <si>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</si>
  <si>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</si>
  <si>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</si>
  <si>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</si>
  <si>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</si>
  <si>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</si>
  <si>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</si>
  <si>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</si>
  <si>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</si>
  <si>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</si>
  <si>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</si>
  <si>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</si>
  <si>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</si>
  <si>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</si>
  <si>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</si>
  <si>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</si>
  <si>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</si>
  <si>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</si>
  <si>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</si>
  <si>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</si>
  <si>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</si>
  <si>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</si>
  <si>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</si>
  <si>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</si>
  <si>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</si>
  <si>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</si>
  <si>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</si>
  <si>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</si>
  <si>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</si>
  <si>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</si>
  <si>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</si>
  <si>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</si>
  <si>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</si>
  <si>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</si>
  <si>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</si>
  <si>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</si>
  <si>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</si>
  <si>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</si>
  <si>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</si>
  <si>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</si>
  <si>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</si>
  <si>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</si>
  <si>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</si>
  <si>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</si>
  <si>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</si>
  <si>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</si>
  <si>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</si>
  <si>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</si>
  <si>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</si>
  <si>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</si>
  <si>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</si>
  <si>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</si>
  <si>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</si>
  <si>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</si>
  <si>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</si>
  <si>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FIDEICOMISO PROMOCIÓN JUVENIL 129747</t>
  </si>
  <si>
    <t>Al 31 de diciembre de 2021 y al 30 de junio de 2022 (b)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</si>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</sst>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49" t="s">
        <v>829</v>
      </c>
      <c r="B1" s="150"/>
      <c r="C1" s="150"/>
      <c r="D1" s="150"/>
      <c r="E1" s="151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2" t="s">
        <v>3302</v>
      </c>
      <c r="D3" s="152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41">
    <pageSetUpPr fitToPage="1"/>
  </sheetPr>
  <dimension ref="A1:K75"/>
  <sheetViews>
    <sheetView showGridLines="0" workbookViewId="0">
      <selection activeCell="A4" sqref="A4:D4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5" t="s">
        <v>542</v>
      </c>
      <c r="B1" s="165"/>
      <c r="C1" s="165"/>
      <c r="D1" s="165"/>
      <c r="E1" s="111"/>
      <c r="F1" s="111"/>
      <c r="G1" s="111"/>
      <c r="H1" s="111"/>
      <c r="I1" s="111"/>
      <c r="J1" s="111"/>
      <c r="K1" s="111"/>
    </row>
    <row r="2" spans="1:11" x14ac:dyDescent="0.25">
      <c r="A2" s="153" t="str">
        <f>ENTE_PUBLICO_A</f>
        <v>FIDEICOMISO PROMOCIÓN JUVENIL 129747, Gobierno del Estado de Guanajuato (a)</v>
      </c>
      <c r="B2" s="154"/>
      <c r="C2" s="154"/>
      <c r="D2" s="155"/>
    </row>
    <row r="3" spans="1:11" x14ac:dyDescent="0.25">
      <c r="A3" s="156" t="s">
        <v>166</v>
      </c>
      <c r="B3" s="157"/>
      <c r="C3" s="157"/>
      <c r="D3" s="158"/>
    </row>
    <row r="4" spans="1:11" x14ac:dyDescent="0.25">
      <c r="A4" s="159" t="str">
        <f>TRIMESTRE</f>
        <v>Del 1 de enero al 30 de junio de 2022 (b)</v>
      </c>
      <c r="B4" s="160"/>
      <c r="C4" s="160"/>
      <c r="D4" s="161"/>
    </row>
    <row r="5" spans="1:11" x14ac:dyDescent="0.25">
      <c r="A5" s="162" t="s">
        <v>118</v>
      </c>
      <c r="B5" s="163"/>
      <c r="C5" s="163"/>
      <c r="D5" s="164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0</v>
      </c>
      <c r="C8" s="40">
        <f t="shared" ref="C8:D8" si="0">SUM(C9:C11)</f>
        <v>0</v>
      </c>
      <c r="D8" s="40">
        <f t="shared" si="0"/>
        <v>0</v>
      </c>
    </row>
    <row r="9" spans="1:11" x14ac:dyDescent="0.25">
      <c r="A9" s="53" t="s">
        <v>169</v>
      </c>
      <c r="B9" s="23">
        <v>0</v>
      </c>
      <c r="C9" s="23">
        <v>0</v>
      </c>
      <c r="D9" s="23">
        <v>0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0</v>
      </c>
      <c r="C13" s="40">
        <f t="shared" ref="C13:D13" si="2">C14+C15</f>
        <v>0</v>
      </c>
      <c r="D13" s="40">
        <f t="shared" si="2"/>
        <v>0</v>
      </c>
    </row>
    <row r="14" spans="1:11" x14ac:dyDescent="0.25">
      <c r="A14" s="53" t="s">
        <v>172</v>
      </c>
      <c r="B14" s="23"/>
      <c r="C14" s="23"/>
      <c r="D14" s="23"/>
    </row>
    <row r="15" spans="1:11" x14ac:dyDescent="0.25">
      <c r="A15" s="53" t="s">
        <v>173</v>
      </c>
      <c r="B15" s="23"/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 t="shared" ref="C17" si="3"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/>
      <c r="D18" s="23"/>
    </row>
    <row r="19" spans="1:4" x14ac:dyDescent="0.25">
      <c r="A19" s="53" t="s">
        <v>176</v>
      </c>
      <c r="B19" s="119">
        <v>0</v>
      </c>
      <c r="C19" s="23"/>
      <c r="D19" s="117"/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0</v>
      </c>
      <c r="D21" s="40">
        <f t="shared" si="4"/>
        <v>0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5">C21-C11</f>
        <v>0</v>
      </c>
      <c r="D23" s="40">
        <f t="shared" si="5"/>
        <v>0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 t="shared" ref="C25" si="6">C23-C17</f>
        <v>0</v>
      </c>
      <c r="D25" s="40">
        <f>D23-D17</f>
        <v>0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0</v>
      </c>
      <c r="D33" s="61">
        <f t="shared" si="8"/>
        <v>0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0</v>
      </c>
      <c r="C48" s="124">
        <f>C9</f>
        <v>0</v>
      </c>
      <c r="D48" s="124">
        <f t="shared" ref="D48" si="12">D9</f>
        <v>0</v>
      </c>
    </row>
    <row r="49" spans="1:4" x14ac:dyDescent="0.25">
      <c r="A49" s="127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8" t="s">
        <v>192</v>
      </c>
      <c r="B50" s="60"/>
      <c r="C50" s="60"/>
      <c r="D50" s="60"/>
    </row>
    <row r="51" spans="1:4" x14ac:dyDescent="0.25">
      <c r="A51" s="128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0</v>
      </c>
      <c r="C53" s="60">
        <f t="shared" ref="C53:D53" si="14">C14</f>
        <v>0</v>
      </c>
      <c r="D53" s="60">
        <f t="shared" si="14"/>
        <v>0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 t="shared" ref="C55:D55" si="15">C18</f>
        <v>0</v>
      </c>
      <c r="D55" s="60">
        <f t="shared" si="15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0</v>
      </c>
      <c r="D57" s="61">
        <f t="shared" ref="D57" si="16">D48+D49-D53+D55</f>
        <v>0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 t="shared" ref="C59:D59" si="17">C57-C49</f>
        <v>0</v>
      </c>
      <c r="D59" s="61">
        <f t="shared" si="17"/>
        <v>0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 t="shared" ref="C63:D63" si="18">C10</f>
        <v>0</v>
      </c>
      <c r="D63" s="122">
        <f t="shared" si="18"/>
        <v>0</v>
      </c>
    </row>
    <row r="64" spans="1:4" ht="30" x14ac:dyDescent="0.25">
      <c r="A64" s="127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25">
      <c r="A65" s="128" t="s">
        <v>193</v>
      </c>
      <c r="B65" s="23"/>
      <c r="C65" s="23"/>
      <c r="D65" s="23"/>
    </row>
    <row r="66" spans="1:4" x14ac:dyDescent="0.25">
      <c r="A66" s="128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20">C15</f>
        <v>0</v>
      </c>
      <c r="D68" s="23">
        <f t="shared" si="20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22">C63+C64-C68+C70</f>
        <v>0</v>
      </c>
      <c r="D72" s="40">
        <f t="shared" si="22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23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 xr:uid="{00000000-0002-0000-09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0</v>
      </c>
      <c r="Q2" s="18">
        <f>'Formato 4'!C8</f>
        <v>0</v>
      </c>
      <c r="R2" s="18">
        <f>'Formato 4'!D8</f>
        <v>0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0</v>
      </c>
      <c r="Q3" s="18">
        <f>'Formato 4'!C9</f>
        <v>0</v>
      </c>
      <c r="R3" s="18">
        <f>'Formato 4'!D9</f>
        <v>0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0</v>
      </c>
      <c r="Q6" s="18">
        <f>'Formato 4'!C13</f>
        <v>0</v>
      </c>
      <c r="R6" s="18">
        <f>'Formato 4'!D13</f>
        <v>0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0</v>
      </c>
      <c r="Q7" s="18">
        <f>'Formato 4'!C14</f>
        <v>0</v>
      </c>
      <c r="R7" s="18">
        <f>'Formato 4'!D14</f>
        <v>0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0</v>
      </c>
      <c r="R12" s="18">
        <f>'Formato 4'!D21</f>
        <v>0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0</v>
      </c>
      <c r="R13" s="18">
        <f>'Formato 4'!D23</f>
        <v>0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0</v>
      </c>
      <c r="R14" s="18">
        <f>'Formato 4'!D25</f>
        <v>0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0</v>
      </c>
      <c r="R18">
        <f>'Formato 4'!D33</f>
        <v>0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0</v>
      </c>
      <c r="Q26">
        <f>'Formato 4'!C48</f>
        <v>0</v>
      </c>
      <c r="R26">
        <f>'Formato 4'!D48</f>
        <v>0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0</v>
      </c>
      <c r="Q30">
        <f>'Formato 4'!C53</f>
        <v>0</v>
      </c>
      <c r="R30">
        <f>'Formato 4'!D53</f>
        <v>0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51"/>
  <dimension ref="A1:H76"/>
  <sheetViews>
    <sheetView showGridLines="0" zoomScale="85" zoomScaleNormal="85" workbookViewId="0">
      <selection activeCell="A4" sqref="A4:G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71" t="s">
        <v>206</v>
      </c>
      <c r="B1" s="171"/>
      <c r="C1" s="171"/>
      <c r="D1" s="171"/>
      <c r="E1" s="171"/>
      <c r="F1" s="171"/>
      <c r="G1" s="171"/>
    </row>
    <row r="2" spans="1:8" x14ac:dyDescent="0.25">
      <c r="A2" s="153" t="str">
        <f>ENTE_PUBLICO_A</f>
        <v>FIDEICOMISO PROMOCIÓN JUVENIL 129747, Gobierno del Estado de Guanajuato (a)</v>
      </c>
      <c r="B2" s="154"/>
      <c r="C2" s="154"/>
      <c r="D2" s="154"/>
      <c r="E2" s="154"/>
      <c r="F2" s="154"/>
      <c r="G2" s="155"/>
    </row>
    <row r="3" spans="1:8" x14ac:dyDescent="0.25">
      <c r="A3" s="156" t="s">
        <v>207</v>
      </c>
      <c r="B3" s="157"/>
      <c r="C3" s="157"/>
      <c r="D3" s="157"/>
      <c r="E3" s="157"/>
      <c r="F3" s="157"/>
      <c r="G3" s="158"/>
    </row>
    <row r="4" spans="1:8" x14ac:dyDescent="0.25">
      <c r="A4" s="159" t="str">
        <f>TRIMESTRE</f>
        <v>Del 1 de enero al 30 de junio de 2022 (b)</v>
      </c>
      <c r="B4" s="160"/>
      <c r="C4" s="160"/>
      <c r="D4" s="160"/>
      <c r="E4" s="160"/>
      <c r="F4" s="160"/>
      <c r="G4" s="161"/>
    </row>
    <row r="5" spans="1:8" x14ac:dyDescent="0.25">
      <c r="A5" s="162" t="s">
        <v>118</v>
      </c>
      <c r="B5" s="163"/>
      <c r="C5" s="163"/>
      <c r="D5" s="163"/>
      <c r="E5" s="163"/>
      <c r="F5" s="163"/>
      <c r="G5" s="164"/>
    </row>
    <row r="6" spans="1:8" x14ac:dyDescent="0.25">
      <c r="A6" s="168" t="s">
        <v>214</v>
      </c>
      <c r="B6" s="170" t="s">
        <v>208</v>
      </c>
      <c r="C6" s="170"/>
      <c r="D6" s="170"/>
      <c r="E6" s="170"/>
      <c r="F6" s="170"/>
      <c r="G6" s="170" t="s">
        <v>209</v>
      </c>
    </row>
    <row r="7" spans="1:8" ht="30" x14ac:dyDescent="0.25">
      <c r="A7" s="169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70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/>
      <c r="C9" s="60"/>
      <c r="D9" s="60"/>
      <c r="E9" s="60"/>
      <c r="F9" s="60"/>
      <c r="G9" s="60">
        <f>F9-B9</f>
        <v>0</v>
      </c>
      <c r="H9" s="8"/>
    </row>
    <row r="10" spans="1:8" x14ac:dyDescent="0.25">
      <c r="A10" s="53" t="s">
        <v>217</v>
      </c>
      <c r="B10" s="60"/>
      <c r="C10" s="60"/>
      <c r="D10" s="60"/>
      <c r="E10" s="60"/>
      <c r="F10" s="60"/>
      <c r="G10" s="60">
        <f t="shared" ref="G10:G15" si="0">F10-B10</f>
        <v>0</v>
      </c>
    </row>
    <row r="11" spans="1:8" x14ac:dyDescent="0.25">
      <c r="A11" s="53" t="s">
        <v>218</v>
      </c>
      <c r="B11" s="60"/>
      <c r="C11" s="60"/>
      <c r="D11" s="60"/>
      <c r="E11" s="60"/>
      <c r="F11" s="60"/>
      <c r="G11" s="60">
        <f t="shared" si="0"/>
        <v>0</v>
      </c>
    </row>
    <row r="12" spans="1:8" x14ac:dyDescent="0.25">
      <c r="A12" s="53" t="s">
        <v>219</v>
      </c>
      <c r="B12" s="60"/>
      <c r="C12" s="60"/>
      <c r="D12" s="60"/>
      <c r="E12" s="60"/>
      <c r="F12" s="60"/>
      <c r="G12" s="60">
        <f t="shared" si="0"/>
        <v>0</v>
      </c>
    </row>
    <row r="13" spans="1:8" x14ac:dyDescent="0.25">
      <c r="A13" s="53" t="s">
        <v>220</v>
      </c>
      <c r="B13" s="60"/>
      <c r="C13" s="60"/>
      <c r="D13" s="60"/>
      <c r="E13" s="60"/>
      <c r="F13" s="60"/>
      <c r="G13" s="60">
        <f t="shared" si="0"/>
        <v>0</v>
      </c>
    </row>
    <row r="14" spans="1:8" x14ac:dyDescent="0.25">
      <c r="A14" s="53" t="s">
        <v>221</v>
      </c>
      <c r="B14" s="60"/>
      <c r="C14" s="60"/>
      <c r="D14" s="60"/>
      <c r="E14" s="60"/>
      <c r="F14" s="60"/>
      <c r="G14" s="60">
        <f t="shared" si="0"/>
        <v>0</v>
      </c>
    </row>
    <row r="15" spans="1:8" x14ac:dyDescent="0.25">
      <c r="A15" s="53" t="s">
        <v>222</v>
      </c>
      <c r="B15" s="60"/>
      <c r="C15" s="60"/>
      <c r="D15" s="60"/>
      <c r="E15" s="60"/>
      <c r="F15" s="60"/>
      <c r="G15" s="60">
        <f t="shared" si="0"/>
        <v>0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60"/>
      <c r="C17" s="60"/>
      <c r="D17" s="60"/>
      <c r="E17" s="60"/>
      <c r="F17" s="60"/>
      <c r="G17" s="60">
        <f>F17-B17</f>
        <v>0</v>
      </c>
    </row>
    <row r="18" spans="1:7" x14ac:dyDescent="0.25">
      <c r="A18" s="63" t="s">
        <v>224</v>
      </c>
      <c r="B18" s="60"/>
      <c r="C18" s="60"/>
      <c r="D18" s="60"/>
      <c r="E18" s="60"/>
      <c r="F18" s="60"/>
      <c r="G18" s="60">
        <f t="shared" ref="G18:G27" si="2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2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2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2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2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2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2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2"/>
        <v>0</v>
      </c>
    </row>
    <row r="26" spans="1:7" x14ac:dyDescent="0.25">
      <c r="A26" s="63" t="s">
        <v>232</v>
      </c>
      <c r="B26" s="60"/>
      <c r="C26" s="60"/>
      <c r="D26" s="60"/>
      <c r="E26" s="60"/>
      <c r="F26" s="60"/>
      <c r="G26" s="60">
        <f t="shared" si="2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2"/>
        <v>0</v>
      </c>
    </row>
    <row r="28" spans="1:7" x14ac:dyDescent="0.25">
      <c r="A28" s="53" t="s">
        <v>234</v>
      </c>
      <c r="B28" s="60"/>
      <c r="C28" s="60"/>
      <c r="D28" s="60"/>
      <c r="E28" s="60"/>
      <c r="F28" s="60"/>
      <c r="G28" s="60">
        <f t="shared" ref="G28" si="3">SUM(G29:G33)</f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4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4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4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4"/>
        <v>0</v>
      </c>
    </row>
    <row r="35" spans="1:8" x14ac:dyDescent="0.25">
      <c r="A35" s="53" t="s">
        <v>241</v>
      </c>
      <c r="B35" s="60"/>
      <c r="C35" s="60"/>
      <c r="D35" s="60"/>
      <c r="E35" s="60"/>
      <c r="F35" s="60"/>
      <c r="G35" s="60">
        <f>G36</f>
        <v>0</v>
      </c>
    </row>
    <row r="36" spans="1:8" x14ac:dyDescent="0.25">
      <c r="A36" s="63" t="s">
        <v>242</v>
      </c>
      <c r="B36" s="60"/>
      <c r="C36" s="60"/>
      <c r="D36" s="60"/>
      <c r="E36" s="60"/>
      <c r="F36" s="60"/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5">C38+C39</f>
        <v>0</v>
      </c>
      <c r="D37" s="60">
        <f t="shared" si="5"/>
        <v>0</v>
      </c>
      <c r="E37" s="60">
        <f t="shared" si="5"/>
        <v>0</v>
      </c>
      <c r="F37" s="60">
        <f t="shared" si="5"/>
        <v>0</v>
      </c>
      <c r="G37" s="60">
        <f t="shared" si="5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0</v>
      </c>
      <c r="C41" s="61">
        <f t="shared" ref="C41:E41" si="6">SUM(C9,C10,C11,C12,C13,C14,C15,C16,C28,C34,C35,C37)</f>
        <v>0</v>
      </c>
      <c r="D41" s="61">
        <f t="shared" si="6"/>
        <v>0</v>
      </c>
      <c r="E41" s="61">
        <f t="shared" si="6"/>
        <v>0</v>
      </c>
      <c r="F41" s="61">
        <f>SUM(F9,F10,F11,F12,F13,F14,F15,F16,F28,F34,F35,F37)</f>
        <v>0</v>
      </c>
      <c r="G41" s="61">
        <f>SUM(G9,G10,G11,G12,G13,G14,G15,G16,G28,G34,G35,G37)</f>
        <v>0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7">SUM(C46:C53)</f>
        <v>0</v>
      </c>
      <c r="D45" s="60">
        <f t="shared" si="7"/>
        <v>0</v>
      </c>
      <c r="E45" s="60">
        <f t="shared" si="7"/>
        <v>0</v>
      </c>
      <c r="F45" s="60">
        <f t="shared" si="7"/>
        <v>0</v>
      </c>
      <c r="G45" s="60">
        <f t="shared" si="7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60"/>
      <c r="C47" s="60"/>
      <c r="D47" s="60"/>
      <c r="E47" s="60"/>
      <c r="F47" s="60"/>
      <c r="G47" s="60">
        <f t="shared" ref="G47:G53" si="8">F47-B47</f>
        <v>0</v>
      </c>
    </row>
    <row r="48" spans="1:8" x14ac:dyDescent="0.25">
      <c r="A48" s="69" t="s">
        <v>251</v>
      </c>
      <c r="B48" s="60"/>
      <c r="C48" s="60"/>
      <c r="D48" s="60"/>
      <c r="E48" s="60"/>
      <c r="F48" s="60"/>
      <c r="G48" s="60">
        <f t="shared" si="8"/>
        <v>0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si="8"/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8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8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8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8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9">SUM(C55:C58)</f>
        <v>0</v>
      </c>
      <c r="D54" s="60">
        <f t="shared" si="9"/>
        <v>0</v>
      </c>
      <c r="E54" s="60">
        <f t="shared" si="9"/>
        <v>0</v>
      </c>
      <c r="F54" s="60">
        <f t="shared" si="9"/>
        <v>0</v>
      </c>
      <c r="G54" s="60">
        <f t="shared" si="9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10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10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10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1">SUM(C60:C61)</f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2">C45+C54+C59+C62+C63</f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3">C68</f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0</v>
      </c>
      <c r="C70" s="61">
        <f t="shared" ref="C70:G70" si="14">C41+C65+C67</f>
        <v>0</v>
      </c>
      <c r="D70" s="61">
        <f t="shared" si="14"/>
        <v>0</v>
      </c>
      <c r="E70" s="61">
        <f t="shared" si="14"/>
        <v>0</v>
      </c>
      <c r="F70" s="61">
        <f t="shared" si="14"/>
        <v>0</v>
      </c>
      <c r="G70" s="61">
        <f t="shared" si="14"/>
        <v>0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30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5">C73+C74</f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 xr:uid="{00000000-0002-0000-0B00-000001000000}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0</v>
      </c>
      <c r="Q34">
        <f>'Formato 5'!C41</f>
        <v>0</v>
      </c>
      <c r="R34">
        <f>'Formato 5'!D41</f>
        <v>0</v>
      </c>
      <c r="S34">
        <f>'Formato 5'!E41</f>
        <v>0</v>
      </c>
      <c r="T34">
        <f>'Formato 5'!F41</f>
        <v>0</v>
      </c>
      <c r="U34">
        <f>'Formato 5'!G41</f>
        <v>0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61"/>
  <dimension ref="A1:XFC161"/>
  <sheetViews>
    <sheetView zoomScale="98" zoomScaleNormal="98" zoomScalePageLayoutView="90" workbookViewId="0">
      <selection activeCell="A5" sqref="A5:G5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72" t="s">
        <v>3285</v>
      </c>
      <c r="B1" s="171"/>
      <c r="C1" s="171"/>
      <c r="D1" s="171"/>
      <c r="E1" s="171"/>
      <c r="F1" s="171"/>
      <c r="G1" s="171"/>
    </row>
    <row r="2" spans="1:7" x14ac:dyDescent="0.25">
      <c r="A2" s="175" t="str">
        <f>ENTE_PUBLICO_A</f>
        <v>FIDEICOMISO PROMOCIÓN JUVENIL 129747, Gobierno del Estado de Guanajuato (a)</v>
      </c>
      <c r="B2" s="175"/>
      <c r="C2" s="175"/>
      <c r="D2" s="175"/>
      <c r="E2" s="175"/>
      <c r="F2" s="175"/>
      <c r="G2" s="175"/>
    </row>
    <row r="3" spans="1:7" x14ac:dyDescent="0.25">
      <c r="A3" s="176" t="s">
        <v>277</v>
      </c>
      <c r="B3" s="176"/>
      <c r="C3" s="176"/>
      <c r="D3" s="176"/>
      <c r="E3" s="176"/>
      <c r="F3" s="176"/>
      <c r="G3" s="176"/>
    </row>
    <row r="4" spans="1:7" x14ac:dyDescent="0.25">
      <c r="A4" s="176" t="s">
        <v>278</v>
      </c>
      <c r="B4" s="176"/>
      <c r="C4" s="176"/>
      <c r="D4" s="176"/>
      <c r="E4" s="176"/>
      <c r="F4" s="176"/>
      <c r="G4" s="176"/>
    </row>
    <row r="5" spans="1:7" x14ac:dyDescent="0.25">
      <c r="A5" s="177" t="str">
        <f>TRIMESTRE</f>
        <v>Del 1 de enero al 30 de junio de 2022 (b)</v>
      </c>
      <c r="B5" s="177"/>
      <c r="C5" s="177"/>
      <c r="D5" s="177"/>
      <c r="E5" s="177"/>
      <c r="F5" s="177"/>
      <c r="G5" s="177"/>
    </row>
    <row r="6" spans="1:7" x14ac:dyDescent="0.25">
      <c r="A6" s="169" t="s">
        <v>118</v>
      </c>
      <c r="B6" s="169"/>
      <c r="C6" s="169"/>
      <c r="D6" s="169"/>
      <c r="E6" s="169"/>
      <c r="F6" s="169"/>
      <c r="G6" s="169"/>
    </row>
    <row r="7" spans="1:7" ht="15" customHeight="1" x14ac:dyDescent="0.25">
      <c r="A7" s="173" t="s">
        <v>0</v>
      </c>
      <c r="B7" s="173" t="s">
        <v>279</v>
      </c>
      <c r="C7" s="173"/>
      <c r="D7" s="173"/>
      <c r="E7" s="173"/>
      <c r="F7" s="173"/>
      <c r="G7" s="174" t="s">
        <v>280</v>
      </c>
    </row>
    <row r="8" spans="1:7" ht="30" x14ac:dyDescent="0.25">
      <c r="A8" s="173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3"/>
    </row>
    <row r="9" spans="1:7" x14ac:dyDescent="0.25">
      <c r="A9" s="82" t="s">
        <v>285</v>
      </c>
      <c r="B9" s="79">
        <f>SUM(B10,B18,B28,B38,B48,B58,B62,B71,B75)</f>
        <v>0</v>
      </c>
      <c r="C9" s="79">
        <f t="shared" ref="C9:G9" si="0">SUM(C10,C18,C28,C38,C48,C58,C62,C71,C75)</f>
        <v>0</v>
      </c>
      <c r="D9" s="79">
        <f t="shared" si="0"/>
        <v>0</v>
      </c>
      <c r="E9" s="79">
        <f t="shared" si="0"/>
        <v>0</v>
      </c>
      <c r="F9" s="79">
        <f t="shared" si="0"/>
        <v>0</v>
      </c>
      <c r="G9" s="79">
        <f t="shared" si="0"/>
        <v>0</v>
      </c>
    </row>
    <row r="10" spans="1:7" x14ac:dyDescent="0.25">
      <c r="A10" s="83" t="s">
        <v>286</v>
      </c>
      <c r="B10" s="80">
        <f>SUM(B11:B17)</f>
        <v>0</v>
      </c>
      <c r="C10" s="80">
        <f t="shared" ref="C10:F10" si="1">SUM(C11:C17)</f>
        <v>0</v>
      </c>
      <c r="D10" s="80">
        <f t="shared" si="1"/>
        <v>0</v>
      </c>
      <c r="E10" s="80">
        <f t="shared" si="1"/>
        <v>0</v>
      </c>
      <c r="F10" s="80">
        <f t="shared" si="1"/>
        <v>0</v>
      </c>
      <c r="G10" s="80">
        <f>SUM(G11:G17)</f>
        <v>0</v>
      </c>
    </row>
    <row r="11" spans="1:7" x14ac:dyDescent="0.25">
      <c r="A11" s="84" t="s">
        <v>287</v>
      </c>
      <c r="B11" s="80"/>
      <c r="C11" s="80"/>
      <c r="D11" s="80"/>
      <c r="E11" s="80"/>
      <c r="F11" s="80"/>
      <c r="G11" s="80">
        <f>D11-E11</f>
        <v>0</v>
      </c>
    </row>
    <row r="12" spans="1:7" x14ac:dyDescent="0.25">
      <c r="A12" s="84" t="s">
        <v>288</v>
      </c>
      <c r="B12" s="80"/>
      <c r="C12" s="80"/>
      <c r="D12" s="80"/>
      <c r="E12" s="80"/>
      <c r="F12" s="80"/>
      <c r="G12" s="80">
        <f>D12-E12</f>
        <v>0</v>
      </c>
    </row>
    <row r="13" spans="1:7" x14ac:dyDescent="0.25">
      <c r="A13" s="84" t="s">
        <v>289</v>
      </c>
      <c r="B13" s="80"/>
      <c r="C13" s="80"/>
      <c r="D13" s="80"/>
      <c r="E13" s="80"/>
      <c r="F13" s="80"/>
      <c r="G13" s="80">
        <f t="shared" ref="G13:G17" si="2">D13-E13</f>
        <v>0</v>
      </c>
    </row>
    <row r="14" spans="1:7" x14ac:dyDescent="0.25">
      <c r="A14" s="84" t="s">
        <v>290</v>
      </c>
      <c r="B14" s="80"/>
      <c r="C14" s="80"/>
      <c r="D14" s="80"/>
      <c r="E14" s="80"/>
      <c r="F14" s="80"/>
      <c r="G14" s="80">
        <f t="shared" si="2"/>
        <v>0</v>
      </c>
    </row>
    <row r="15" spans="1:7" x14ac:dyDescent="0.25">
      <c r="A15" s="84" t="s">
        <v>291</v>
      </c>
      <c r="B15" s="80"/>
      <c r="C15" s="80"/>
      <c r="D15" s="80"/>
      <c r="E15" s="80"/>
      <c r="F15" s="80"/>
      <c r="G15" s="80">
        <f t="shared" si="2"/>
        <v>0</v>
      </c>
    </row>
    <row r="16" spans="1:7" x14ac:dyDescent="0.25">
      <c r="A16" s="84" t="s">
        <v>292</v>
      </c>
      <c r="B16" s="80"/>
      <c r="C16" s="80"/>
      <c r="D16" s="80"/>
      <c r="E16" s="80"/>
      <c r="F16" s="80"/>
      <c r="G16" s="80">
        <f t="shared" si="2"/>
        <v>0</v>
      </c>
    </row>
    <row r="17" spans="1:7" x14ac:dyDescent="0.25">
      <c r="A17" s="84" t="s">
        <v>293</v>
      </c>
      <c r="B17" s="80"/>
      <c r="C17" s="80"/>
      <c r="D17" s="80"/>
      <c r="E17" s="80"/>
      <c r="F17" s="80"/>
      <c r="G17" s="80">
        <f t="shared" si="2"/>
        <v>0</v>
      </c>
    </row>
    <row r="18" spans="1:7" x14ac:dyDescent="0.25">
      <c r="A18" s="83" t="s">
        <v>294</v>
      </c>
      <c r="B18" s="80">
        <f>SUM(B19:B27)</f>
        <v>0</v>
      </c>
      <c r="C18" s="80">
        <f t="shared" ref="C18:F18" si="3">SUM(C19:C27)</f>
        <v>0</v>
      </c>
      <c r="D18" s="80">
        <f t="shared" si="3"/>
        <v>0</v>
      </c>
      <c r="E18" s="80">
        <f t="shared" si="3"/>
        <v>0</v>
      </c>
      <c r="F18" s="80">
        <f t="shared" si="3"/>
        <v>0</v>
      </c>
      <c r="G18" s="80">
        <f>SUM(G19:G27)</f>
        <v>0</v>
      </c>
    </row>
    <row r="19" spans="1:7" x14ac:dyDescent="0.25">
      <c r="A19" s="84" t="s">
        <v>295</v>
      </c>
      <c r="B19" s="80"/>
      <c r="C19" s="80"/>
      <c r="D19" s="80"/>
      <c r="E19" s="80"/>
      <c r="F19" s="80"/>
      <c r="G19" s="80">
        <f>D19-E19</f>
        <v>0</v>
      </c>
    </row>
    <row r="20" spans="1:7" x14ac:dyDescent="0.25">
      <c r="A20" s="84" t="s">
        <v>296</v>
      </c>
      <c r="B20" s="80"/>
      <c r="C20" s="80"/>
      <c r="D20" s="80"/>
      <c r="E20" s="80"/>
      <c r="F20" s="80"/>
      <c r="G20" s="80">
        <f t="shared" ref="G20:G27" si="4">D20-E20</f>
        <v>0</v>
      </c>
    </row>
    <row r="21" spans="1:7" x14ac:dyDescent="0.25">
      <c r="A21" s="84" t="s">
        <v>297</v>
      </c>
      <c r="B21" s="80"/>
      <c r="C21" s="80"/>
      <c r="D21" s="80"/>
      <c r="E21" s="80"/>
      <c r="F21" s="80"/>
      <c r="G21" s="80">
        <f t="shared" si="4"/>
        <v>0</v>
      </c>
    </row>
    <row r="22" spans="1:7" x14ac:dyDescent="0.25">
      <c r="A22" s="84" t="s">
        <v>298</v>
      </c>
      <c r="B22" s="80"/>
      <c r="C22" s="80"/>
      <c r="D22" s="80"/>
      <c r="E22" s="80"/>
      <c r="F22" s="80"/>
      <c r="G22" s="80">
        <f t="shared" si="4"/>
        <v>0</v>
      </c>
    </row>
    <row r="23" spans="1:7" x14ac:dyDescent="0.25">
      <c r="A23" s="84" t="s">
        <v>299</v>
      </c>
      <c r="B23" s="80"/>
      <c r="C23" s="80"/>
      <c r="D23" s="80"/>
      <c r="E23" s="80"/>
      <c r="F23" s="80"/>
      <c r="G23" s="80">
        <f t="shared" si="4"/>
        <v>0</v>
      </c>
    </row>
    <row r="24" spans="1:7" x14ac:dyDescent="0.25">
      <c r="A24" s="84" t="s">
        <v>300</v>
      </c>
      <c r="B24" s="80"/>
      <c r="C24" s="80"/>
      <c r="D24" s="80"/>
      <c r="E24" s="80"/>
      <c r="F24" s="80"/>
      <c r="G24" s="80">
        <f t="shared" si="4"/>
        <v>0</v>
      </c>
    </row>
    <row r="25" spans="1:7" x14ac:dyDescent="0.25">
      <c r="A25" s="84" t="s">
        <v>301</v>
      </c>
      <c r="B25" s="80"/>
      <c r="C25" s="80"/>
      <c r="D25" s="80"/>
      <c r="E25" s="80"/>
      <c r="F25" s="80"/>
      <c r="G25" s="80">
        <f t="shared" si="4"/>
        <v>0</v>
      </c>
    </row>
    <row r="26" spans="1:7" x14ac:dyDescent="0.25">
      <c r="A26" s="84" t="s">
        <v>302</v>
      </c>
      <c r="B26" s="80"/>
      <c r="C26" s="80"/>
      <c r="D26" s="80"/>
      <c r="E26" s="80"/>
      <c r="F26" s="80"/>
      <c r="G26" s="80">
        <f t="shared" si="4"/>
        <v>0</v>
      </c>
    </row>
    <row r="27" spans="1:7" x14ac:dyDescent="0.25">
      <c r="A27" s="84" t="s">
        <v>303</v>
      </c>
      <c r="B27" s="80"/>
      <c r="C27" s="80"/>
      <c r="D27" s="80"/>
      <c r="E27" s="80"/>
      <c r="F27" s="80"/>
      <c r="G27" s="80">
        <f t="shared" si="4"/>
        <v>0</v>
      </c>
    </row>
    <row r="28" spans="1:7" x14ac:dyDescent="0.25">
      <c r="A28" s="83" t="s">
        <v>304</v>
      </c>
      <c r="B28" s="80">
        <f>SUM(B29:B37)</f>
        <v>0</v>
      </c>
      <c r="C28" s="80">
        <f t="shared" ref="C28:G28" si="5">SUM(C29:C37)</f>
        <v>0</v>
      </c>
      <c r="D28" s="80">
        <f t="shared" si="5"/>
        <v>0</v>
      </c>
      <c r="E28" s="80">
        <f t="shared" si="5"/>
        <v>0</v>
      </c>
      <c r="F28" s="80">
        <f t="shared" si="5"/>
        <v>0</v>
      </c>
      <c r="G28" s="80">
        <f t="shared" si="5"/>
        <v>0</v>
      </c>
    </row>
    <row r="29" spans="1:7" x14ac:dyDescent="0.25">
      <c r="A29" s="84" t="s">
        <v>305</v>
      </c>
      <c r="B29" s="80"/>
      <c r="C29" s="80"/>
      <c r="D29" s="80"/>
      <c r="E29" s="80"/>
      <c r="F29" s="80"/>
      <c r="G29" s="80">
        <f>D29-E29</f>
        <v>0</v>
      </c>
    </row>
    <row r="30" spans="1:7" x14ac:dyDescent="0.25">
      <c r="A30" s="84" t="s">
        <v>306</v>
      </c>
      <c r="B30" s="80"/>
      <c r="C30" s="80"/>
      <c r="D30" s="80"/>
      <c r="E30" s="80"/>
      <c r="F30" s="80"/>
      <c r="G30" s="80">
        <f t="shared" ref="G30:G37" si="6">D30-E30</f>
        <v>0</v>
      </c>
    </row>
    <row r="31" spans="1:7" x14ac:dyDescent="0.25">
      <c r="A31" s="84" t="s">
        <v>307</v>
      </c>
      <c r="B31" s="80"/>
      <c r="C31" s="80"/>
      <c r="D31" s="80"/>
      <c r="E31" s="80"/>
      <c r="F31" s="80"/>
      <c r="G31" s="80">
        <f t="shared" si="6"/>
        <v>0</v>
      </c>
    </row>
    <row r="32" spans="1:7" x14ac:dyDescent="0.25">
      <c r="A32" s="84" t="s">
        <v>308</v>
      </c>
      <c r="B32" s="80"/>
      <c r="C32" s="80"/>
      <c r="D32" s="80"/>
      <c r="E32" s="80"/>
      <c r="F32" s="80"/>
      <c r="G32" s="80">
        <f t="shared" si="6"/>
        <v>0</v>
      </c>
    </row>
    <row r="33" spans="1:7" x14ac:dyDescent="0.25">
      <c r="A33" s="84" t="s">
        <v>309</v>
      </c>
      <c r="B33" s="80"/>
      <c r="C33" s="80"/>
      <c r="D33" s="80"/>
      <c r="E33" s="80"/>
      <c r="F33" s="80"/>
      <c r="G33" s="80">
        <f t="shared" si="6"/>
        <v>0</v>
      </c>
    </row>
    <row r="34" spans="1:7" x14ac:dyDescent="0.25">
      <c r="A34" s="84" t="s">
        <v>310</v>
      </c>
      <c r="B34" s="80"/>
      <c r="C34" s="80"/>
      <c r="D34" s="80"/>
      <c r="E34" s="80"/>
      <c r="F34" s="80"/>
      <c r="G34" s="80">
        <f t="shared" si="6"/>
        <v>0</v>
      </c>
    </row>
    <row r="35" spans="1:7" x14ac:dyDescent="0.25">
      <c r="A35" s="84" t="s">
        <v>311</v>
      </c>
      <c r="B35" s="80"/>
      <c r="C35" s="80"/>
      <c r="D35" s="80"/>
      <c r="E35" s="80"/>
      <c r="F35" s="80"/>
      <c r="G35" s="80">
        <f t="shared" si="6"/>
        <v>0</v>
      </c>
    </row>
    <row r="36" spans="1:7" x14ac:dyDescent="0.25">
      <c r="A36" s="84" t="s">
        <v>312</v>
      </c>
      <c r="B36" s="80"/>
      <c r="C36" s="80"/>
      <c r="D36" s="80"/>
      <c r="E36" s="80"/>
      <c r="F36" s="80"/>
      <c r="G36" s="80">
        <f t="shared" si="6"/>
        <v>0</v>
      </c>
    </row>
    <row r="37" spans="1:7" x14ac:dyDescent="0.25">
      <c r="A37" s="84" t="s">
        <v>313</v>
      </c>
      <c r="B37" s="80"/>
      <c r="C37" s="80"/>
      <c r="D37" s="80"/>
      <c r="E37" s="80"/>
      <c r="F37" s="80"/>
      <c r="G37" s="80">
        <f t="shared" si="6"/>
        <v>0</v>
      </c>
    </row>
    <row r="38" spans="1:7" x14ac:dyDescent="0.25">
      <c r="A38" s="83" t="s">
        <v>314</v>
      </c>
      <c r="B38" s="80">
        <f>SUM(B39:B47)</f>
        <v>0</v>
      </c>
      <c r="C38" s="80">
        <f t="shared" ref="C38:G38" si="7">SUM(C39:C47)</f>
        <v>0</v>
      </c>
      <c r="D38" s="80">
        <f t="shared" si="7"/>
        <v>0</v>
      </c>
      <c r="E38" s="80">
        <f t="shared" si="7"/>
        <v>0</v>
      </c>
      <c r="F38" s="80">
        <f t="shared" si="7"/>
        <v>0</v>
      </c>
      <c r="G38" s="80">
        <f t="shared" si="7"/>
        <v>0</v>
      </c>
    </row>
    <row r="39" spans="1:7" x14ac:dyDescent="0.25">
      <c r="A39" s="84" t="s">
        <v>315</v>
      </c>
      <c r="B39" s="80"/>
      <c r="C39" s="80"/>
      <c r="D39" s="80"/>
      <c r="E39" s="80"/>
      <c r="F39" s="80"/>
      <c r="G39" s="80">
        <f>D39-E39</f>
        <v>0</v>
      </c>
    </row>
    <row r="40" spans="1:7" x14ac:dyDescent="0.25">
      <c r="A40" s="84" t="s">
        <v>316</v>
      </c>
      <c r="B40" s="80"/>
      <c r="C40" s="80"/>
      <c r="D40" s="80"/>
      <c r="E40" s="80"/>
      <c r="F40" s="80"/>
      <c r="G40" s="80">
        <f t="shared" ref="G40:G47" si="8">D40-E40</f>
        <v>0</v>
      </c>
    </row>
    <row r="41" spans="1:7" x14ac:dyDescent="0.25">
      <c r="A41" s="84" t="s">
        <v>317</v>
      </c>
      <c r="B41" s="80"/>
      <c r="C41" s="80"/>
      <c r="D41" s="80"/>
      <c r="E41" s="80"/>
      <c r="F41" s="80"/>
      <c r="G41" s="80">
        <f t="shared" si="8"/>
        <v>0</v>
      </c>
    </row>
    <row r="42" spans="1:7" x14ac:dyDescent="0.25">
      <c r="A42" s="84" t="s">
        <v>318</v>
      </c>
      <c r="B42" s="80"/>
      <c r="C42" s="80"/>
      <c r="D42" s="80"/>
      <c r="E42" s="80"/>
      <c r="F42" s="80"/>
      <c r="G42" s="80">
        <f t="shared" si="8"/>
        <v>0</v>
      </c>
    </row>
    <row r="43" spans="1:7" x14ac:dyDescent="0.25">
      <c r="A43" s="84" t="s">
        <v>319</v>
      </c>
      <c r="B43" s="80"/>
      <c r="C43" s="80"/>
      <c r="D43" s="80"/>
      <c r="E43" s="80"/>
      <c r="F43" s="80"/>
      <c r="G43" s="80">
        <f t="shared" si="8"/>
        <v>0</v>
      </c>
    </row>
    <row r="44" spans="1:7" x14ac:dyDescent="0.25">
      <c r="A44" s="84" t="s">
        <v>320</v>
      </c>
      <c r="B44" s="80"/>
      <c r="C44" s="80"/>
      <c r="D44" s="80"/>
      <c r="E44" s="80"/>
      <c r="F44" s="80"/>
      <c r="G44" s="80">
        <f t="shared" si="8"/>
        <v>0</v>
      </c>
    </row>
    <row r="45" spans="1:7" x14ac:dyDescent="0.25">
      <c r="A45" s="84" t="s">
        <v>321</v>
      </c>
      <c r="B45" s="80"/>
      <c r="C45" s="80"/>
      <c r="D45" s="80"/>
      <c r="E45" s="80"/>
      <c r="F45" s="80"/>
      <c r="G45" s="80">
        <f t="shared" si="8"/>
        <v>0</v>
      </c>
    </row>
    <row r="46" spans="1:7" x14ac:dyDescent="0.25">
      <c r="A46" s="84" t="s">
        <v>322</v>
      </c>
      <c r="B46" s="80"/>
      <c r="C46" s="80"/>
      <c r="D46" s="80"/>
      <c r="E46" s="80"/>
      <c r="F46" s="80"/>
      <c r="G46" s="80">
        <f t="shared" si="8"/>
        <v>0</v>
      </c>
    </row>
    <row r="47" spans="1:7" x14ac:dyDescent="0.25">
      <c r="A47" s="84" t="s">
        <v>323</v>
      </c>
      <c r="B47" s="80"/>
      <c r="C47" s="80"/>
      <c r="D47" s="80"/>
      <c r="E47" s="80"/>
      <c r="F47" s="80"/>
      <c r="G47" s="80">
        <f t="shared" si="8"/>
        <v>0</v>
      </c>
    </row>
    <row r="48" spans="1:7" x14ac:dyDescent="0.25">
      <c r="A48" s="83" t="s">
        <v>324</v>
      </c>
      <c r="B48" s="80">
        <f>SUM(B49:B57)</f>
        <v>0</v>
      </c>
      <c r="C48" s="80">
        <f t="shared" ref="C48:G48" si="9">SUM(C49:C57)</f>
        <v>0</v>
      </c>
      <c r="D48" s="80">
        <f t="shared" si="9"/>
        <v>0</v>
      </c>
      <c r="E48" s="80">
        <f t="shared" si="9"/>
        <v>0</v>
      </c>
      <c r="F48" s="80">
        <f t="shared" si="9"/>
        <v>0</v>
      </c>
      <c r="G48" s="80">
        <f t="shared" si="9"/>
        <v>0</v>
      </c>
    </row>
    <row r="49" spans="1:7" x14ac:dyDescent="0.25">
      <c r="A49" s="84" t="s">
        <v>325</v>
      </c>
      <c r="B49" s="80"/>
      <c r="C49" s="80"/>
      <c r="D49" s="80"/>
      <c r="E49" s="80"/>
      <c r="F49" s="80"/>
      <c r="G49" s="80">
        <f>D49-E49</f>
        <v>0</v>
      </c>
    </row>
    <row r="50" spans="1:7" x14ac:dyDescent="0.25">
      <c r="A50" s="84" t="s">
        <v>326</v>
      </c>
      <c r="B50" s="80"/>
      <c r="C50" s="80"/>
      <c r="D50" s="80"/>
      <c r="E50" s="80"/>
      <c r="F50" s="80"/>
      <c r="G50" s="80">
        <f t="shared" ref="G50:G57" si="10">D50-E50</f>
        <v>0</v>
      </c>
    </row>
    <row r="51" spans="1:7" x14ac:dyDescent="0.25">
      <c r="A51" s="84" t="s">
        <v>327</v>
      </c>
      <c r="B51" s="80"/>
      <c r="C51" s="80"/>
      <c r="D51" s="80"/>
      <c r="E51" s="80"/>
      <c r="F51" s="80"/>
      <c r="G51" s="80">
        <f t="shared" si="10"/>
        <v>0</v>
      </c>
    </row>
    <row r="52" spans="1:7" x14ac:dyDescent="0.25">
      <c r="A52" s="84" t="s">
        <v>328</v>
      </c>
      <c r="B52" s="80"/>
      <c r="C52" s="80"/>
      <c r="D52" s="80"/>
      <c r="E52" s="80"/>
      <c r="F52" s="80"/>
      <c r="G52" s="80">
        <f t="shared" si="10"/>
        <v>0</v>
      </c>
    </row>
    <row r="53" spans="1:7" x14ac:dyDescent="0.25">
      <c r="A53" s="84" t="s">
        <v>329</v>
      </c>
      <c r="B53" s="80"/>
      <c r="C53" s="80"/>
      <c r="D53" s="80"/>
      <c r="E53" s="80"/>
      <c r="F53" s="80"/>
      <c r="G53" s="80">
        <f t="shared" si="10"/>
        <v>0</v>
      </c>
    </row>
    <row r="54" spans="1:7" x14ac:dyDescent="0.25">
      <c r="A54" s="84" t="s">
        <v>330</v>
      </c>
      <c r="B54" s="80"/>
      <c r="C54" s="80"/>
      <c r="D54" s="80"/>
      <c r="E54" s="80"/>
      <c r="F54" s="80"/>
      <c r="G54" s="80">
        <f t="shared" si="10"/>
        <v>0</v>
      </c>
    </row>
    <row r="55" spans="1:7" x14ac:dyDescent="0.25">
      <c r="A55" s="84" t="s">
        <v>331</v>
      </c>
      <c r="B55" s="80"/>
      <c r="C55" s="80"/>
      <c r="D55" s="80"/>
      <c r="E55" s="80"/>
      <c r="F55" s="80"/>
      <c r="G55" s="80">
        <f t="shared" si="10"/>
        <v>0</v>
      </c>
    </row>
    <row r="56" spans="1:7" x14ac:dyDescent="0.25">
      <c r="A56" s="84" t="s">
        <v>332</v>
      </c>
      <c r="B56" s="80"/>
      <c r="C56" s="80"/>
      <c r="D56" s="80"/>
      <c r="E56" s="80"/>
      <c r="F56" s="80"/>
      <c r="G56" s="80">
        <f t="shared" si="10"/>
        <v>0</v>
      </c>
    </row>
    <row r="57" spans="1:7" x14ac:dyDescent="0.25">
      <c r="A57" s="84" t="s">
        <v>333</v>
      </c>
      <c r="B57" s="80"/>
      <c r="C57" s="80"/>
      <c r="D57" s="80"/>
      <c r="E57" s="80"/>
      <c r="F57" s="80"/>
      <c r="G57" s="80">
        <f t="shared" si="10"/>
        <v>0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11">SUM(C59:C61)</f>
        <v>0</v>
      </c>
      <c r="D58" s="80">
        <f t="shared" si="11"/>
        <v>0</v>
      </c>
      <c r="E58" s="80">
        <f t="shared" si="11"/>
        <v>0</v>
      </c>
      <c r="F58" s="80">
        <f t="shared" si="11"/>
        <v>0</v>
      </c>
      <c r="G58" s="80">
        <f t="shared" si="11"/>
        <v>0</v>
      </c>
    </row>
    <row r="59" spans="1:7" x14ac:dyDescent="0.25">
      <c r="A59" s="84" t="s">
        <v>335</v>
      </c>
      <c r="B59" s="80"/>
      <c r="C59" s="80"/>
      <c r="D59" s="80"/>
      <c r="E59" s="80"/>
      <c r="F59" s="80"/>
      <c r="G59" s="80">
        <f>D59-E59</f>
        <v>0</v>
      </c>
    </row>
    <row r="60" spans="1:7" x14ac:dyDescent="0.25">
      <c r="A60" s="84" t="s">
        <v>336</v>
      </c>
      <c r="B60" s="80"/>
      <c r="C60" s="80"/>
      <c r="D60" s="80"/>
      <c r="E60" s="80"/>
      <c r="F60" s="80"/>
      <c r="G60" s="80">
        <f t="shared" ref="G60:G61" si="12">D60-E60</f>
        <v>0</v>
      </c>
    </row>
    <row r="61" spans="1:7" x14ac:dyDescent="0.25">
      <c r="A61" s="84" t="s">
        <v>337</v>
      </c>
      <c r="B61" s="80"/>
      <c r="C61" s="80"/>
      <c r="D61" s="80"/>
      <c r="E61" s="80"/>
      <c r="F61" s="80"/>
      <c r="G61" s="80">
        <f t="shared" si="12"/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13">SUM(C63:C67,C69:C70)</f>
        <v>0</v>
      </c>
      <c r="D62" s="80">
        <f t="shared" si="13"/>
        <v>0</v>
      </c>
      <c r="E62" s="80">
        <f t="shared" si="13"/>
        <v>0</v>
      </c>
      <c r="F62" s="80">
        <f t="shared" si="13"/>
        <v>0</v>
      </c>
      <c r="G62" s="80">
        <f t="shared" si="13"/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14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14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14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14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14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14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14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15">SUM(C72:C74)</f>
        <v>0</v>
      </c>
      <c r="D71" s="80">
        <f t="shared" si="15"/>
        <v>0</v>
      </c>
      <c r="E71" s="80">
        <f t="shared" si="15"/>
        <v>0</v>
      </c>
      <c r="F71" s="80">
        <f t="shared" si="15"/>
        <v>0</v>
      </c>
      <c r="G71" s="80">
        <f t="shared" si="15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16">D73-E73</f>
        <v>0</v>
      </c>
    </row>
    <row r="74" spans="1:7" x14ac:dyDescent="0.25">
      <c r="A74" s="84" t="s">
        <v>350</v>
      </c>
      <c r="B74" s="80"/>
      <c r="C74" s="80"/>
      <c r="D74" s="80"/>
      <c r="E74" s="80"/>
      <c r="F74" s="80"/>
      <c r="G74" s="80">
        <f t="shared" si="16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7">SUM(C76:C82)</f>
        <v>0</v>
      </c>
      <c r="D75" s="80">
        <f t="shared" si="17"/>
        <v>0</v>
      </c>
      <c r="E75" s="80">
        <f t="shared" si="17"/>
        <v>0</v>
      </c>
      <c r="F75" s="80">
        <f t="shared" si="17"/>
        <v>0</v>
      </c>
      <c r="G75" s="80">
        <f t="shared" si="17"/>
        <v>0</v>
      </c>
    </row>
    <row r="76" spans="1:7" x14ac:dyDescent="0.25">
      <c r="A76" s="84" t="s">
        <v>352</v>
      </c>
      <c r="B76" s="80"/>
      <c r="C76" s="80"/>
      <c r="D76" s="80"/>
      <c r="E76" s="80"/>
      <c r="F76" s="80"/>
      <c r="G76" s="80">
        <f>D76-E76</f>
        <v>0</v>
      </c>
    </row>
    <row r="77" spans="1:7" x14ac:dyDescent="0.25">
      <c r="A77" s="84" t="s">
        <v>353</v>
      </c>
      <c r="B77" s="80"/>
      <c r="C77" s="80"/>
      <c r="D77" s="80"/>
      <c r="E77" s="80"/>
      <c r="F77" s="80"/>
      <c r="G77" s="80">
        <f t="shared" ref="G77:G82" si="18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18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18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18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18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18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9">SUM(C85,C93,C103,C113,C123,C133,C137,C146,C150)</f>
        <v>0</v>
      </c>
      <c r="D84" s="79">
        <f t="shared" si="19"/>
        <v>0</v>
      </c>
      <c r="E84" s="79">
        <f t="shared" si="19"/>
        <v>0</v>
      </c>
      <c r="F84" s="79">
        <f t="shared" si="19"/>
        <v>0</v>
      </c>
      <c r="G84" s="79">
        <f t="shared" si="19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20">SUM(C86:C92)</f>
        <v>0</v>
      </c>
      <c r="D85" s="80">
        <f t="shared" si="20"/>
        <v>0</v>
      </c>
      <c r="E85" s="80">
        <f t="shared" si="20"/>
        <v>0</v>
      </c>
      <c r="F85" s="80">
        <f t="shared" si="20"/>
        <v>0</v>
      </c>
      <c r="G85" s="80">
        <f t="shared" si="20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21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21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21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21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21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21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22">SUM(C94:C102)</f>
        <v>0</v>
      </c>
      <c r="D93" s="80">
        <f t="shared" si="22"/>
        <v>0</v>
      </c>
      <c r="E93" s="80">
        <f t="shared" si="22"/>
        <v>0</v>
      </c>
      <c r="F93" s="80">
        <f t="shared" si="22"/>
        <v>0</v>
      </c>
      <c r="G93" s="80">
        <f t="shared" si="22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23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23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23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23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23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23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23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23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24">SUM(D104:D112)</f>
        <v>0</v>
      </c>
      <c r="E103" s="80">
        <f t="shared" si="24"/>
        <v>0</v>
      </c>
      <c r="F103" s="80">
        <f t="shared" si="24"/>
        <v>0</v>
      </c>
      <c r="G103" s="80">
        <f t="shared" si="24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25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25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25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25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25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25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25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25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6">SUM(C114:C122)</f>
        <v>0</v>
      </c>
      <c r="D113" s="80">
        <f t="shared" si="26"/>
        <v>0</v>
      </c>
      <c r="E113" s="80">
        <f t="shared" si="26"/>
        <v>0</v>
      </c>
      <c r="F113" s="80">
        <f t="shared" si="26"/>
        <v>0</v>
      </c>
      <c r="G113" s="80">
        <f t="shared" si="26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7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7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7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7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7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7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7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7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8">SUM(C124:C132)</f>
        <v>0</v>
      </c>
      <c r="D123" s="80">
        <f t="shared" si="28"/>
        <v>0</v>
      </c>
      <c r="E123" s="80">
        <f t="shared" si="28"/>
        <v>0</v>
      </c>
      <c r="F123" s="80">
        <f t="shared" si="28"/>
        <v>0</v>
      </c>
      <c r="G123" s="80">
        <f t="shared" si="28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9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9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9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9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9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9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9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9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30">SUM(C134:C136)</f>
        <v>0</v>
      </c>
      <c r="D133" s="80">
        <f t="shared" si="30"/>
        <v>0</v>
      </c>
      <c r="E133" s="80">
        <f t="shared" si="30"/>
        <v>0</v>
      </c>
      <c r="F133" s="80">
        <f t="shared" si="30"/>
        <v>0</v>
      </c>
      <c r="G133" s="80">
        <f t="shared" si="30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31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31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32">SUM(C138:C142,C144:C145)</f>
        <v>0</v>
      </c>
      <c r="D137" s="80">
        <f t="shared" si="32"/>
        <v>0</v>
      </c>
      <c r="E137" s="80">
        <f t="shared" si="32"/>
        <v>0</v>
      </c>
      <c r="F137" s="80">
        <f t="shared" si="32"/>
        <v>0</v>
      </c>
      <c r="G137" s="80">
        <f t="shared" si="32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33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33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33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33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33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33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33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34">SUM(C147:C149)</f>
        <v>0</v>
      </c>
      <c r="D146" s="80">
        <f t="shared" si="34"/>
        <v>0</v>
      </c>
      <c r="E146" s="80">
        <f t="shared" si="34"/>
        <v>0</v>
      </c>
      <c r="F146" s="80">
        <f t="shared" si="34"/>
        <v>0</v>
      </c>
      <c r="G146" s="80">
        <f t="shared" si="34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35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35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6">SUM(C151:C157)</f>
        <v>0</v>
      </c>
      <c r="D150" s="80">
        <f t="shared" si="36"/>
        <v>0</v>
      </c>
      <c r="E150" s="80">
        <f t="shared" si="36"/>
        <v>0</v>
      </c>
      <c r="F150" s="80">
        <f t="shared" si="36"/>
        <v>0</v>
      </c>
      <c r="G150" s="80">
        <f t="shared" si="36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7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7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7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7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7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7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0</v>
      </c>
      <c r="C159" s="79">
        <f t="shared" ref="C159:G159" si="38">C9+C84</f>
        <v>0</v>
      </c>
      <c r="D159" s="79">
        <f t="shared" si="38"/>
        <v>0</v>
      </c>
      <c r="E159" s="79">
        <f t="shared" si="38"/>
        <v>0</v>
      </c>
      <c r="F159" s="79">
        <f t="shared" si="38"/>
        <v>0</v>
      </c>
      <c r="G159" s="79">
        <f t="shared" si="38"/>
        <v>0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00000000-0002-0000-0D00-000000000000}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0</v>
      </c>
      <c r="Q2" s="18">
        <f>'Formato 6 a)'!C9</f>
        <v>0</v>
      </c>
      <c r="R2" s="18">
        <f>'Formato 6 a)'!D9</f>
        <v>0</v>
      </c>
      <c r="S2" s="18">
        <f>'Formato 6 a)'!E9</f>
        <v>0</v>
      </c>
      <c r="T2" s="18">
        <f>'Formato 6 a)'!F9</f>
        <v>0</v>
      </c>
      <c r="U2" s="18">
        <f>'Formato 6 a)'!G9</f>
        <v>0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0</v>
      </c>
      <c r="Q3" s="18">
        <f>'Formato 6 a)'!C10</f>
        <v>0</v>
      </c>
      <c r="R3" s="18">
        <f>'Formato 6 a)'!D10</f>
        <v>0</v>
      </c>
      <c r="S3" s="18">
        <f>'Formato 6 a)'!E10</f>
        <v>0</v>
      </c>
      <c r="T3" s="18">
        <f>'Formato 6 a)'!F10</f>
        <v>0</v>
      </c>
      <c r="U3" s="18">
        <f>'Formato 6 a)'!G10</f>
        <v>0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0</v>
      </c>
      <c r="Q8" s="18">
        <f>'Formato 6 a)'!C15</f>
        <v>0</v>
      </c>
      <c r="R8" s="18">
        <f>'Formato 6 a)'!D15</f>
        <v>0</v>
      </c>
      <c r="S8" s="18">
        <f>'Formato 6 a)'!E15</f>
        <v>0</v>
      </c>
      <c r="T8" s="18">
        <f>'Formato 6 a)'!F15</f>
        <v>0</v>
      </c>
      <c r="U8" s="18">
        <f>'Formato 6 a)'!G15</f>
        <v>0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0</v>
      </c>
      <c r="Q21" s="18">
        <f>'Formato 6 a)'!C28</f>
        <v>0</v>
      </c>
      <c r="R21" s="18">
        <f>'Formato 6 a)'!D28</f>
        <v>0</v>
      </c>
      <c r="S21" s="18">
        <f>'Formato 6 a)'!E28</f>
        <v>0</v>
      </c>
      <c r="T21" s="18">
        <f>'Formato 6 a)'!F28</f>
        <v>0</v>
      </c>
      <c r="U21" s="18">
        <f>'Formato 6 a)'!G28</f>
        <v>0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>
        <f>'Formato 6 a)'!D30</f>
        <v>0</v>
      </c>
      <c r="S23" s="18">
        <f>'Formato 6 a)'!E30</f>
        <v>0</v>
      </c>
      <c r="T23" s="18">
        <f>'Formato 6 a)'!F30</f>
        <v>0</v>
      </c>
      <c r="U23" s="18">
        <f>'Formato 6 a)'!G30</f>
        <v>0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0</v>
      </c>
      <c r="Q24" s="18">
        <f>'Formato 6 a)'!C31</f>
        <v>0</v>
      </c>
      <c r="R24" s="18">
        <f>'Formato 6 a)'!D31</f>
        <v>0</v>
      </c>
      <c r="S24" s="18">
        <f>'Formato 6 a)'!E31</f>
        <v>0</v>
      </c>
      <c r="T24" s="18">
        <f>'Formato 6 a)'!F31</f>
        <v>0</v>
      </c>
      <c r="U24" s="18">
        <f>'Formato 6 a)'!G31</f>
        <v>0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0</v>
      </c>
      <c r="Q25" s="18">
        <f>'Formato 6 a)'!C32</f>
        <v>0</v>
      </c>
      <c r="R25" s="18">
        <f>'Formato 6 a)'!D32</f>
        <v>0</v>
      </c>
      <c r="S25" s="18">
        <f>'Formato 6 a)'!E32</f>
        <v>0</v>
      </c>
      <c r="T25" s="18">
        <f>'Formato 6 a)'!F32</f>
        <v>0</v>
      </c>
      <c r="U25" s="18">
        <f>'Formato 6 a)'!G32</f>
        <v>0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8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0</v>
      </c>
      <c r="Q150">
        <f>'Formato 6 a)'!C159</f>
        <v>0</v>
      </c>
      <c r="R150">
        <f>'Formato 6 a)'!D159</f>
        <v>0</v>
      </c>
      <c r="S150">
        <f>'Formato 6 a)'!E159</f>
        <v>0</v>
      </c>
      <c r="T150">
        <f>'Formato 6 a)'!F159</f>
        <v>0</v>
      </c>
      <c r="U150">
        <f>'Formato 6 a)'!G159</f>
        <v>0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7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2" t="s">
        <v>3290</v>
      </c>
      <c r="B1" s="172"/>
      <c r="C1" s="172"/>
      <c r="D1" s="172"/>
      <c r="E1" s="172"/>
      <c r="F1" s="172"/>
      <c r="G1" s="172"/>
    </row>
    <row r="2" spans="1:7" x14ac:dyDescent="0.25">
      <c r="A2" s="153" t="str">
        <f>ENTE_PUBLICO_A</f>
        <v>FIDEICOMISO PROMOCIÓN JUVENIL 129747,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277</v>
      </c>
      <c r="B3" s="157"/>
      <c r="C3" s="157"/>
      <c r="D3" s="157"/>
      <c r="E3" s="157"/>
      <c r="F3" s="157"/>
      <c r="G3" s="158"/>
    </row>
    <row r="4" spans="1:7" x14ac:dyDescent="0.25">
      <c r="A4" s="156" t="s">
        <v>431</v>
      </c>
      <c r="B4" s="157"/>
      <c r="C4" s="157"/>
      <c r="D4" s="157"/>
      <c r="E4" s="157"/>
      <c r="F4" s="157"/>
      <c r="G4" s="158"/>
    </row>
    <row r="5" spans="1:7" x14ac:dyDescent="0.25">
      <c r="A5" s="159" t="str">
        <f>TRIMESTRE</f>
        <v>Del 1 de enero al 30 de junio de 2022 (b)</v>
      </c>
      <c r="B5" s="160"/>
      <c r="C5" s="160"/>
      <c r="D5" s="160"/>
      <c r="E5" s="160"/>
      <c r="F5" s="160"/>
      <c r="G5" s="161"/>
    </row>
    <row r="6" spans="1:7" x14ac:dyDescent="0.2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0</v>
      </c>
      <c r="B7" s="170" t="s">
        <v>279</v>
      </c>
      <c r="C7" s="170"/>
      <c r="D7" s="170"/>
      <c r="E7" s="170"/>
      <c r="F7" s="170"/>
      <c r="G7" s="174" t="s">
        <v>280</v>
      </c>
    </row>
    <row r="8" spans="1:7" ht="30" x14ac:dyDescent="0.25">
      <c r="A8" s="169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3"/>
    </row>
    <row r="9" spans="1:7" x14ac:dyDescent="0.25">
      <c r="A9" s="52" t="s">
        <v>440</v>
      </c>
      <c r="B9" s="59">
        <f>SUM(B10:GASTO_NE_FIN_01)</f>
        <v>0</v>
      </c>
      <c r="C9" s="59">
        <f>SUM(C10:GASTO_NE_FIN_02)</f>
        <v>0</v>
      </c>
      <c r="D9" s="59">
        <f>SUM(D10:GASTO_NE_FIN_03)</f>
        <v>0</v>
      </c>
      <c r="E9" s="59">
        <f>SUM(E10:GASTO_NE_FIN_04)</f>
        <v>0</v>
      </c>
      <c r="F9" s="59">
        <f>SUM(F10:GASTO_NE_FIN_05)</f>
        <v>0</v>
      </c>
      <c r="G9" s="59">
        <f>SUM(G10:GASTO_NE_FIN_06)</f>
        <v>0</v>
      </c>
    </row>
    <row r="10" spans="1:7" s="24" customFormat="1" x14ac:dyDescent="0.25">
      <c r="A10" s="144" t="s">
        <v>432</v>
      </c>
      <c r="B10" s="60"/>
      <c r="C10" s="60"/>
      <c r="D10" s="60"/>
      <c r="E10" s="60"/>
      <c r="F10" s="60"/>
      <c r="G10" s="77">
        <f>D10-E10</f>
        <v>0</v>
      </c>
    </row>
    <row r="11" spans="1:7" s="24" customFormat="1" x14ac:dyDescent="0.25">
      <c r="A11" s="144" t="s">
        <v>433</v>
      </c>
      <c r="B11" s="60"/>
      <c r="C11" s="60"/>
      <c r="D11" s="60"/>
      <c r="E11" s="60"/>
      <c r="F11" s="60"/>
      <c r="G11" s="77">
        <f t="shared" ref="G11:G17" si="0">D11-E11</f>
        <v>0</v>
      </c>
    </row>
    <row r="12" spans="1:7" s="24" customFormat="1" x14ac:dyDescent="0.25">
      <c r="A12" s="144" t="s">
        <v>434</v>
      </c>
      <c r="B12" s="60"/>
      <c r="C12" s="60"/>
      <c r="D12" s="60"/>
      <c r="E12" s="60"/>
      <c r="F12" s="60"/>
      <c r="G12" s="77">
        <f t="shared" si="0"/>
        <v>0</v>
      </c>
    </row>
    <row r="13" spans="1:7" s="24" customFormat="1" x14ac:dyDescent="0.25">
      <c r="A13" s="144" t="s">
        <v>435</v>
      </c>
      <c r="B13" s="60"/>
      <c r="C13" s="60"/>
      <c r="D13" s="60"/>
      <c r="E13" s="60"/>
      <c r="F13" s="60"/>
      <c r="G13" s="77">
        <f t="shared" si="0"/>
        <v>0</v>
      </c>
    </row>
    <row r="14" spans="1:7" s="24" customFormat="1" x14ac:dyDescent="0.25">
      <c r="A14" s="144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x14ac:dyDescent="0.25">
      <c r="A15" s="144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x14ac:dyDescent="0.25">
      <c r="A16" s="144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x14ac:dyDescent="0.25">
      <c r="A17" s="144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x14ac:dyDescent="0.25">
      <c r="A20" s="144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x14ac:dyDescent="0.25">
      <c r="A21" s="144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x14ac:dyDescent="0.25">
      <c r="A22" s="144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x14ac:dyDescent="0.25">
      <c r="A23" s="144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x14ac:dyDescent="0.25">
      <c r="A24" s="144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x14ac:dyDescent="0.25">
      <c r="A25" s="144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x14ac:dyDescent="0.25">
      <c r="A26" s="144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4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0</v>
      </c>
      <c r="C29" s="61">
        <f>GASTO_NE_T2+GASTO_E_T2</f>
        <v>0</v>
      </c>
      <c r="D29" s="61">
        <f>GASTO_NE_T3+GASTO_E_T3</f>
        <v>0</v>
      </c>
      <c r="E29" s="61">
        <f>GASTO_NE_T4+GASTO_E_T4</f>
        <v>0</v>
      </c>
      <c r="F29" s="61">
        <f>GASTO_NE_T5+GASTO_E_T5</f>
        <v>0</v>
      </c>
      <c r="G29" s="61">
        <f>GASTO_NE_T6+GASTO_E_T6</f>
        <v>0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 xr:uid="{00000000-0002-0000-0F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0</v>
      </c>
      <c r="Q2" s="18">
        <f>GASTO_NE_T2</f>
        <v>0</v>
      </c>
      <c r="R2" s="18">
        <f>GASTO_NE_T3</f>
        <v>0</v>
      </c>
      <c r="S2" s="18">
        <f>GASTO_NE_T4</f>
        <v>0</v>
      </c>
      <c r="T2" s="18">
        <f>GASTO_NE_T5</f>
        <v>0</v>
      </c>
      <c r="U2" s="18">
        <f>GASTO_NE_T6</f>
        <v>0</v>
      </c>
    </row>
    <row r="3" spans="1:25" x14ac:dyDescent="0.2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0</v>
      </c>
      <c r="Q4" s="18">
        <f>TOTAL_E_T2</f>
        <v>0</v>
      </c>
      <c r="R4" s="18">
        <f>TOTAL_E_T3</f>
        <v>0</v>
      </c>
      <c r="S4" s="18">
        <f>TOTAL_E_T4</f>
        <v>0</v>
      </c>
      <c r="T4" s="18">
        <f>TOTAL_E_T5</f>
        <v>0</v>
      </c>
      <c r="U4" s="18">
        <f>TOTAL_E_T6</f>
        <v>0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8"/>
  <dimension ref="A1:XFC78"/>
  <sheetViews>
    <sheetView showGridLines="0" zoomScale="90" zoomScaleNormal="90" workbookViewId="0">
      <selection activeCell="A5" sqref="A5:G5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78" t="s">
        <v>3289</v>
      </c>
      <c r="B1" s="179"/>
      <c r="C1" s="179"/>
      <c r="D1" s="179"/>
      <c r="E1" s="179"/>
      <c r="F1" s="179"/>
      <c r="G1" s="179"/>
    </row>
    <row r="2" spans="1:7" x14ac:dyDescent="0.25">
      <c r="A2" s="153" t="str">
        <f>ENTE_PUBLICO_A</f>
        <v>FIDEICOMISO PROMOCIÓN JUVENIL 129747,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6" t="s">
        <v>396</v>
      </c>
      <c r="B3" s="157"/>
      <c r="C3" s="157"/>
      <c r="D3" s="157"/>
      <c r="E3" s="157"/>
      <c r="F3" s="157"/>
      <c r="G3" s="158"/>
    </row>
    <row r="4" spans="1:7" x14ac:dyDescent="0.25">
      <c r="A4" s="156" t="s">
        <v>397</v>
      </c>
      <c r="B4" s="157"/>
      <c r="C4" s="157"/>
      <c r="D4" s="157"/>
      <c r="E4" s="157"/>
      <c r="F4" s="157"/>
      <c r="G4" s="158"/>
    </row>
    <row r="5" spans="1:7" x14ac:dyDescent="0.25">
      <c r="A5" s="159" t="str">
        <f>TRIMESTRE</f>
        <v>Del 1 de enero al 30 de junio de 2022 (b)</v>
      </c>
      <c r="B5" s="160"/>
      <c r="C5" s="160"/>
      <c r="D5" s="160"/>
      <c r="E5" s="160"/>
      <c r="F5" s="160"/>
      <c r="G5" s="161"/>
    </row>
    <row r="6" spans="1:7" x14ac:dyDescent="0.2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57" t="s">
        <v>0</v>
      </c>
      <c r="B7" s="162" t="s">
        <v>279</v>
      </c>
      <c r="C7" s="163"/>
      <c r="D7" s="163"/>
      <c r="E7" s="163"/>
      <c r="F7" s="164"/>
      <c r="G7" s="174" t="s">
        <v>3286</v>
      </c>
    </row>
    <row r="8" spans="1:7" ht="30.75" customHeight="1" x14ac:dyDescent="0.25">
      <c r="A8" s="157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3"/>
    </row>
    <row r="9" spans="1:7" x14ac:dyDescent="0.25">
      <c r="A9" s="52" t="s">
        <v>363</v>
      </c>
      <c r="B9" s="70">
        <f>SUM(B10,B19,B27,B37)</f>
        <v>0</v>
      </c>
      <c r="C9" s="70">
        <f t="shared" ref="C9:G9" si="0">SUM(C10,C19,C27,C37)</f>
        <v>0</v>
      </c>
      <c r="D9" s="70">
        <f t="shared" si="0"/>
        <v>0</v>
      </c>
      <c r="E9" s="70">
        <f t="shared" si="0"/>
        <v>0</v>
      </c>
      <c r="F9" s="70">
        <f t="shared" si="0"/>
        <v>0</v>
      </c>
      <c r="G9" s="70">
        <f t="shared" si="0"/>
        <v>0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72"/>
      <c r="C11" s="72"/>
      <c r="D11" s="72"/>
      <c r="E11" s="72"/>
      <c r="F11" s="72"/>
      <c r="G11" s="72">
        <f>D11-E11</f>
        <v>0</v>
      </c>
    </row>
    <row r="12" spans="1:7" x14ac:dyDescent="0.25">
      <c r="A12" s="63" t="s">
        <v>366</v>
      </c>
      <c r="B12" s="72"/>
      <c r="C12" s="72"/>
      <c r="D12" s="72"/>
      <c r="E12" s="72"/>
      <c r="F12" s="72"/>
      <c r="G12" s="72">
        <f t="shared" ref="G12:G18" si="2">D12-E12</f>
        <v>0</v>
      </c>
    </row>
    <row r="13" spans="1:7" x14ac:dyDescent="0.25">
      <c r="A13" s="63" t="s">
        <v>367</v>
      </c>
      <c r="B13" s="72"/>
      <c r="C13" s="72"/>
      <c r="D13" s="72"/>
      <c r="E13" s="72"/>
      <c r="F13" s="72"/>
      <c r="G13" s="72">
        <f t="shared" si="2"/>
        <v>0</v>
      </c>
    </row>
    <row r="14" spans="1:7" x14ac:dyDescent="0.25">
      <c r="A14" s="63" t="s">
        <v>368</v>
      </c>
      <c r="B14" s="72"/>
      <c r="C14" s="72"/>
      <c r="D14" s="72"/>
      <c r="E14" s="72"/>
      <c r="F14" s="72"/>
      <c r="G14" s="72">
        <f t="shared" si="2"/>
        <v>0</v>
      </c>
    </row>
    <row r="15" spans="1:7" x14ac:dyDescent="0.25">
      <c r="A15" s="63" t="s">
        <v>369</v>
      </c>
      <c r="B15" s="72"/>
      <c r="C15" s="72"/>
      <c r="D15" s="72"/>
      <c r="E15" s="72"/>
      <c r="F15" s="72"/>
      <c r="G15" s="72">
        <f t="shared" si="2"/>
        <v>0</v>
      </c>
    </row>
    <row r="16" spans="1:7" x14ac:dyDescent="0.25">
      <c r="A16" s="63" t="s">
        <v>370</v>
      </c>
      <c r="B16" s="72"/>
      <c r="C16" s="72"/>
      <c r="D16" s="72"/>
      <c r="E16" s="72"/>
      <c r="F16" s="72"/>
      <c r="G16" s="72">
        <f t="shared" si="2"/>
        <v>0</v>
      </c>
    </row>
    <row r="17" spans="1:7" x14ac:dyDescent="0.25">
      <c r="A17" s="63" t="s">
        <v>371</v>
      </c>
      <c r="B17" s="72"/>
      <c r="C17" s="72"/>
      <c r="D17" s="72"/>
      <c r="E17" s="72"/>
      <c r="F17" s="72"/>
      <c r="G17" s="72">
        <f t="shared" si="2"/>
        <v>0</v>
      </c>
    </row>
    <row r="18" spans="1:7" x14ac:dyDescent="0.25">
      <c r="A18" s="63" t="s">
        <v>372</v>
      </c>
      <c r="B18" s="72"/>
      <c r="C18" s="72"/>
      <c r="D18" s="72"/>
      <c r="E18" s="72"/>
      <c r="F18" s="72"/>
      <c r="G18" s="72">
        <f t="shared" si="2"/>
        <v>0</v>
      </c>
    </row>
    <row r="19" spans="1:7" x14ac:dyDescent="0.25">
      <c r="A19" s="53" t="s">
        <v>373</v>
      </c>
      <c r="B19" s="71">
        <f>SUM(B20:B26)</f>
        <v>0</v>
      </c>
      <c r="C19" s="71">
        <f t="shared" ref="C19:F19" si="3">SUM(C20:C26)</f>
        <v>0</v>
      </c>
      <c r="D19" s="71">
        <f t="shared" si="3"/>
        <v>0</v>
      </c>
      <c r="E19" s="71">
        <f t="shared" si="3"/>
        <v>0</v>
      </c>
      <c r="F19" s="71">
        <f t="shared" si="3"/>
        <v>0</v>
      </c>
      <c r="G19" s="71">
        <f>SUM(G20:G26)</f>
        <v>0</v>
      </c>
    </row>
    <row r="20" spans="1:7" x14ac:dyDescent="0.25">
      <c r="A20" s="63" t="s">
        <v>374</v>
      </c>
      <c r="B20" s="71"/>
      <c r="C20" s="71"/>
      <c r="D20" s="71"/>
      <c r="E20" s="71"/>
      <c r="F20" s="71"/>
      <c r="G20" s="72">
        <f>D20-E20</f>
        <v>0</v>
      </c>
    </row>
    <row r="21" spans="1:7" x14ac:dyDescent="0.25">
      <c r="A21" s="63" t="s">
        <v>375</v>
      </c>
      <c r="B21" s="71"/>
      <c r="C21" s="71"/>
      <c r="D21" s="71"/>
      <c r="E21" s="71"/>
      <c r="F21" s="71"/>
      <c r="G21" s="72">
        <f t="shared" ref="G21:G26" si="4">D21-E21</f>
        <v>0</v>
      </c>
    </row>
    <row r="22" spans="1:7" x14ac:dyDescent="0.25">
      <c r="A22" s="63" t="s">
        <v>376</v>
      </c>
      <c r="B22" s="71"/>
      <c r="C22" s="71"/>
      <c r="D22" s="71"/>
      <c r="E22" s="71"/>
      <c r="F22" s="71"/>
      <c r="G22" s="72">
        <f t="shared" si="4"/>
        <v>0</v>
      </c>
    </row>
    <row r="23" spans="1:7" x14ac:dyDescent="0.25">
      <c r="A23" s="63" t="s">
        <v>377</v>
      </c>
      <c r="B23" s="71"/>
      <c r="C23" s="71"/>
      <c r="D23" s="71"/>
      <c r="E23" s="71"/>
      <c r="F23" s="71"/>
      <c r="G23" s="72">
        <f t="shared" si="4"/>
        <v>0</v>
      </c>
    </row>
    <row r="24" spans="1:7" x14ac:dyDescent="0.25">
      <c r="A24" s="63" t="s">
        <v>378</v>
      </c>
      <c r="B24" s="71"/>
      <c r="C24" s="71"/>
      <c r="D24" s="71"/>
      <c r="E24" s="71"/>
      <c r="F24" s="71"/>
      <c r="G24" s="72">
        <f t="shared" si="4"/>
        <v>0</v>
      </c>
    </row>
    <row r="25" spans="1:7" x14ac:dyDescent="0.25">
      <c r="A25" s="63" t="s">
        <v>379</v>
      </c>
      <c r="B25" s="71"/>
      <c r="C25" s="71"/>
      <c r="D25" s="71"/>
      <c r="E25" s="71"/>
      <c r="F25" s="71"/>
      <c r="G25" s="72">
        <f t="shared" si="4"/>
        <v>0</v>
      </c>
    </row>
    <row r="26" spans="1:7" x14ac:dyDescent="0.25">
      <c r="A26" s="63" t="s">
        <v>380</v>
      </c>
      <c r="B26" s="71"/>
      <c r="C26" s="71"/>
      <c r="D26" s="71"/>
      <c r="E26" s="71"/>
      <c r="F26" s="71"/>
      <c r="G26" s="72">
        <f t="shared" si="4"/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5">SUM(C28:C36)</f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6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6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6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6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6"/>
        <v>0</v>
      </c>
    </row>
    <row r="34" spans="1:7" x14ac:dyDescent="0.25">
      <c r="A34" s="63" t="s">
        <v>388</v>
      </c>
      <c r="B34" s="71"/>
      <c r="C34" s="71"/>
      <c r="D34" s="71"/>
      <c r="E34" s="71"/>
      <c r="F34" s="71"/>
      <c r="G34" s="72">
        <f t="shared" si="6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6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6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7">SUM(C38:C41)</f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8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8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8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9">SUM(C44,C53,C61,C71)</f>
        <v>0</v>
      </c>
      <c r="D43" s="73">
        <f t="shared" si="9"/>
        <v>0</v>
      </c>
      <c r="E43" s="73">
        <f t="shared" si="9"/>
        <v>0</v>
      </c>
      <c r="F43" s="73">
        <f t="shared" si="9"/>
        <v>0</v>
      </c>
      <c r="G43" s="73">
        <f t="shared" si="9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10">SUM(C45:C52)</f>
        <v>0</v>
      </c>
      <c r="D44" s="72">
        <f t="shared" si="10"/>
        <v>0</v>
      </c>
      <c r="E44" s="72">
        <f t="shared" si="10"/>
        <v>0</v>
      </c>
      <c r="F44" s="72">
        <f t="shared" si="10"/>
        <v>0</v>
      </c>
      <c r="G44" s="72">
        <f t="shared" si="10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11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11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11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11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11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11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11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2">SUM(C54:C60)</f>
        <v>0</v>
      </c>
      <c r="D53" s="71">
        <f t="shared" si="12"/>
        <v>0</v>
      </c>
      <c r="E53" s="71">
        <f t="shared" si="12"/>
        <v>0</v>
      </c>
      <c r="F53" s="71">
        <f t="shared" si="12"/>
        <v>0</v>
      </c>
      <c r="G53" s="71">
        <f t="shared" si="12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3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3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3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3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3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3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4">SUM(C62:C70)</f>
        <v>0</v>
      </c>
      <c r="D61" s="71">
        <f t="shared" si="14"/>
        <v>0</v>
      </c>
      <c r="E61" s="71">
        <f t="shared" si="14"/>
        <v>0</v>
      </c>
      <c r="F61" s="71">
        <f t="shared" si="14"/>
        <v>0</v>
      </c>
      <c r="G61" s="71">
        <f t="shared" si="14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5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5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5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5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5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5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5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5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6">SUM(C72:C75)</f>
        <v>0</v>
      </c>
      <c r="D71" s="74">
        <f t="shared" si="16"/>
        <v>0</v>
      </c>
      <c r="E71" s="74">
        <f t="shared" si="16"/>
        <v>0</v>
      </c>
      <c r="F71" s="74">
        <f t="shared" si="16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7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7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7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0</v>
      </c>
      <c r="C77" s="73">
        <f t="shared" ref="C77:F77" si="18">C43+C9</f>
        <v>0</v>
      </c>
      <c r="D77" s="73">
        <f t="shared" si="18"/>
        <v>0</v>
      </c>
      <c r="E77" s="73">
        <f t="shared" si="18"/>
        <v>0</v>
      </c>
      <c r="F77" s="73">
        <f t="shared" si="18"/>
        <v>0</v>
      </c>
      <c r="G77" s="73">
        <f>G43+G9</f>
        <v>0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00000000-0002-0000-1100-000000000000}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0</v>
      </c>
      <c r="Q2" s="18">
        <f>'Formato 6 c)'!C9</f>
        <v>0</v>
      </c>
      <c r="R2" s="18">
        <f>'Formato 6 c)'!D9</f>
        <v>0</v>
      </c>
      <c r="S2" s="18">
        <f>'Formato 6 c)'!E9</f>
        <v>0</v>
      </c>
      <c r="T2" s="18">
        <f>'Formato 6 c)'!F9</f>
        <v>0</v>
      </c>
      <c r="U2" s="18">
        <f>'Formato 6 c)'!G9</f>
        <v>0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0</v>
      </c>
      <c r="Q12" s="18">
        <f>'Formato 6 c)'!C19</f>
        <v>0</v>
      </c>
      <c r="R12" s="18">
        <f>'Formato 6 c)'!D19</f>
        <v>0</v>
      </c>
      <c r="S12" s="18">
        <f>'Formato 6 c)'!E19</f>
        <v>0</v>
      </c>
      <c r="T12" s="18">
        <f>'Formato 6 c)'!F19</f>
        <v>0</v>
      </c>
      <c r="U12" s="18">
        <f>'Formato 6 c)'!G19</f>
        <v>0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0</v>
      </c>
      <c r="Q68" s="18">
        <f>'Formato 6 c)'!C77</f>
        <v>0</v>
      </c>
      <c r="R68" s="18">
        <f>'Formato 6 c)'!D77</f>
        <v>0</v>
      </c>
      <c r="S68" s="18">
        <f>'Formato 6 c)'!E77</f>
        <v>0</v>
      </c>
      <c r="T68" s="18">
        <f>'Formato 6 c)'!F77</f>
        <v>0</v>
      </c>
      <c r="U68" s="18">
        <f>'Formato 6 c)'!G77</f>
        <v>0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FIDEICOMISO PROMOCIÓN JUVENIL 129747, Gobierno del Estado de Guanajuato</v>
      </c>
    </row>
    <row r="7" spans="2:3" x14ac:dyDescent="0.25">
      <c r="C7" t="str">
        <f>CONCATENATE(ENTE_PUBLICO," (a)")</f>
        <v>FIDEICOMISO PROMOCIÓN JUVENIL 129747,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2022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2</v>
      </c>
    </row>
    <row r="16" spans="2:3" x14ac:dyDescent="0.25">
      <c r="C16" s="24" t="s">
        <v>3304</v>
      </c>
    </row>
    <row r="18" spans="4:9" ht="120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junio de 2022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junio de 2022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junio de 2022 (m = g – l)</v>
      </c>
    </row>
    <row r="20" spans="4:9" ht="60" x14ac:dyDescent="0.25">
      <c r="D20" s="21" t="str">
        <f>CONCATENATE(ANIO_INFORME, " (d)")</f>
        <v>2022 (d)</v>
      </c>
      <c r="E20" s="22" t="str">
        <f>CONCATENATE("31 de diciembre de ",ANIO_INFORME-1, " (e)")</f>
        <v>31 de diciembre de 2021 (e)</v>
      </c>
      <c r="F20" s="31" t="str">
        <f>CONCATENATE("Saldo al 31 de diciembre de ",ANIO_INFORME-1, " (d)")</f>
        <v>Saldo al 31 de diciembre de 2021 (d)</v>
      </c>
    </row>
    <row r="23" spans="4:9" x14ac:dyDescent="0.25">
      <c r="D23" s="33">
        <f>ANIO_INFORME + 1</f>
        <v>2023</v>
      </c>
      <c r="E23" s="34" t="str">
        <f>CONCATENATE(ANIO_INFORME + 2, " (d)")</f>
        <v>2024 (d)</v>
      </c>
      <c r="F23" s="34" t="str">
        <f>CONCATENATE(ANIO_INFORME + 3, " (d)")</f>
        <v>2025 (d)</v>
      </c>
      <c r="G23" s="34" t="str">
        <f>CONCATENATE(ANIO_INFORME + 4, " (d)")</f>
        <v>2026 (d)</v>
      </c>
      <c r="H23" s="34" t="str">
        <f>CONCATENATE(ANIO_INFORME + 5, " (d)")</f>
        <v>2027 (d)</v>
      </c>
      <c r="I23" s="34" t="str">
        <f>CONCATENATE(ANIO_INFORME + 6, " (d)")</f>
        <v>2028 (d)</v>
      </c>
    </row>
    <row r="25" spans="4:9" x14ac:dyDescent="0.25">
      <c r="D25" s="35" t="str">
        <f>CONCATENATE(ANIO_INFORME - 5, " ",CHAR(185)," (c)")</f>
        <v>2017 ¹ (c)</v>
      </c>
      <c r="E25" s="35" t="str">
        <f>CONCATENATE(ANIO_INFORME - 4, " ",CHAR(185)," (c)")</f>
        <v>2018 ¹ (c)</v>
      </c>
      <c r="F25" s="35" t="str">
        <f>CONCATENATE(ANIO_INFORME - 3, " ",CHAR(185)," (c)")</f>
        <v>2019 ¹ (c)</v>
      </c>
      <c r="G25" s="35" t="str">
        <f>CONCATENATE(ANIO_INFORME - 2, " ",CHAR(185)," (c)")</f>
        <v>2020 ¹ (c)</v>
      </c>
      <c r="H25" s="35" t="str">
        <f>CONCATENATE(ANIO_INFORME - 1, " ",CHAR(185)," (c)")</f>
        <v>2021 ¹ (c)</v>
      </c>
      <c r="I25" s="33">
        <f>ANIO_INFORME</f>
        <v>2022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A1:G34"/>
  <sheetViews>
    <sheetView showGridLines="0" zoomScale="90" zoomScaleNormal="90" workbookViewId="0">
      <selection activeCell="B34" sqref="B34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2" t="s">
        <v>3287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ENTE_PUBLICO_A</f>
        <v>FIDEICOMISO PROMOCIÓN JUVENIL 129747, Gobierno del Estado de Guanajuato (a)</v>
      </c>
      <c r="B2" s="154"/>
      <c r="C2" s="154"/>
      <c r="D2" s="154"/>
      <c r="E2" s="154"/>
      <c r="F2" s="154"/>
      <c r="G2" s="155"/>
    </row>
    <row r="3" spans="1:7" x14ac:dyDescent="0.25">
      <c r="A3" s="159" t="s">
        <v>277</v>
      </c>
      <c r="B3" s="160"/>
      <c r="C3" s="160"/>
      <c r="D3" s="160"/>
      <c r="E3" s="160"/>
      <c r="F3" s="160"/>
      <c r="G3" s="161"/>
    </row>
    <row r="4" spans="1:7" x14ac:dyDescent="0.25">
      <c r="A4" s="159" t="s">
        <v>399</v>
      </c>
      <c r="B4" s="160"/>
      <c r="C4" s="160"/>
      <c r="D4" s="160"/>
      <c r="E4" s="160"/>
      <c r="F4" s="160"/>
      <c r="G4" s="161"/>
    </row>
    <row r="5" spans="1:7" x14ac:dyDescent="0.25">
      <c r="A5" s="159" t="str">
        <f>TRIMESTRE</f>
        <v>Del 1 de enero al 30 de junio de 2022 (b)</v>
      </c>
      <c r="B5" s="160"/>
      <c r="C5" s="160"/>
      <c r="D5" s="160"/>
      <c r="E5" s="160"/>
      <c r="F5" s="160"/>
      <c r="G5" s="161"/>
    </row>
    <row r="6" spans="1:7" x14ac:dyDescent="0.25">
      <c r="A6" s="162" t="s">
        <v>118</v>
      </c>
      <c r="B6" s="163"/>
      <c r="C6" s="163"/>
      <c r="D6" s="163"/>
      <c r="E6" s="163"/>
      <c r="F6" s="163"/>
      <c r="G6" s="164"/>
    </row>
    <row r="7" spans="1:7" x14ac:dyDescent="0.25">
      <c r="A7" s="168" t="s">
        <v>361</v>
      </c>
      <c r="B7" s="173" t="s">
        <v>279</v>
      </c>
      <c r="C7" s="173"/>
      <c r="D7" s="173"/>
      <c r="E7" s="173"/>
      <c r="F7" s="173"/>
      <c r="G7" s="173" t="s">
        <v>280</v>
      </c>
    </row>
    <row r="8" spans="1:7" ht="29.25" customHeight="1" x14ac:dyDescent="0.25">
      <c r="A8" s="169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80"/>
    </row>
    <row r="9" spans="1:7" x14ac:dyDescent="0.25">
      <c r="A9" s="52" t="s">
        <v>400</v>
      </c>
      <c r="B9" s="66">
        <f>SUM(B10,B11,B12,B15,B16,B19)</f>
        <v>0</v>
      </c>
      <c r="C9" s="66">
        <f t="shared" ref="C9:F9" si="0">SUM(C10,C11,C12,C15,C16,C19)</f>
        <v>0</v>
      </c>
      <c r="D9" s="66">
        <f t="shared" si="0"/>
        <v>0</v>
      </c>
      <c r="E9" s="66">
        <f t="shared" si="0"/>
        <v>0</v>
      </c>
      <c r="F9" s="66">
        <f t="shared" si="0"/>
        <v>0</v>
      </c>
      <c r="G9" s="66">
        <f>SUM(G10,G11,G12,G15,G16,G19)</f>
        <v>0</v>
      </c>
    </row>
    <row r="10" spans="1:7" x14ac:dyDescent="0.25">
      <c r="A10" s="53" t="s">
        <v>401</v>
      </c>
      <c r="B10" s="67"/>
      <c r="C10" s="67"/>
      <c r="D10" s="67"/>
      <c r="E10" s="67"/>
      <c r="F10" s="67"/>
      <c r="G10" s="67">
        <f>D10-E10</f>
        <v>0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x14ac:dyDescent="0.2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x14ac:dyDescent="0.2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x14ac:dyDescent="0.2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x14ac:dyDescent="0.2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x14ac:dyDescent="0.2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x14ac:dyDescent="0.2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0</v>
      </c>
      <c r="C33" s="66">
        <f t="shared" ref="C33:G33" si="9">C21+C9</f>
        <v>0</v>
      </c>
      <c r="D33" s="66">
        <f t="shared" si="9"/>
        <v>0</v>
      </c>
      <c r="E33" s="66">
        <f t="shared" si="9"/>
        <v>0</v>
      </c>
      <c r="F33" s="66">
        <f t="shared" si="9"/>
        <v>0</v>
      </c>
      <c r="G33" s="66">
        <f t="shared" si="9"/>
        <v>0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00000000-0002-0000-1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0</v>
      </c>
      <c r="Q2" s="18">
        <f>'Formato 6 d)'!C9</f>
        <v>0</v>
      </c>
      <c r="R2" s="18">
        <f>'Formato 6 d)'!D9</f>
        <v>0</v>
      </c>
      <c r="S2" s="18">
        <f>'Formato 6 d)'!E9</f>
        <v>0</v>
      </c>
      <c r="T2" s="18">
        <f>'Formato 6 d)'!F9</f>
        <v>0</v>
      </c>
      <c r="U2" s="18">
        <f>'Formato 6 d)'!G9</f>
        <v>0</v>
      </c>
    </row>
    <row r="3" spans="1:25" x14ac:dyDescent="0.2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0</v>
      </c>
      <c r="Q3" s="18">
        <f>'Formato 6 d)'!C10</f>
        <v>0</v>
      </c>
      <c r="R3" s="18">
        <f>'Formato 6 d)'!D10</f>
        <v>0</v>
      </c>
      <c r="S3" s="18">
        <f>'Formato 6 d)'!E10</f>
        <v>0</v>
      </c>
      <c r="T3" s="18">
        <f>'Formato 6 d)'!F10</f>
        <v>0</v>
      </c>
      <c r="U3" s="18">
        <f>'Formato 6 d)'!G10</f>
        <v>0</v>
      </c>
      <c r="V3" s="18"/>
    </row>
    <row r="4" spans="1:25" x14ac:dyDescent="0.2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0</v>
      </c>
      <c r="Q24" s="18">
        <f>'Formato 6 d)'!C33</f>
        <v>0</v>
      </c>
      <c r="R24" s="18">
        <f>'Formato 6 d)'!D33</f>
        <v>0</v>
      </c>
      <c r="S24" s="18">
        <f>'Formato 6 d)'!E33</f>
        <v>0</v>
      </c>
      <c r="T24" s="18">
        <f>'Formato 6 d)'!F33</f>
        <v>0</v>
      </c>
      <c r="U24" s="18">
        <f>'Formato 6 d)'!G33</f>
        <v>0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0"/>
  <dimension ref="A1:G43"/>
  <sheetViews>
    <sheetView showGridLines="0" zoomScale="85" zoomScaleNormal="85" zoomScalePageLayoutView="90" workbookViewId="0">
      <selection activeCell="A8" sqref="A8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71" t="s">
        <v>413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x14ac:dyDescent="0.25">
      <c r="A3" s="156" t="s">
        <v>414</v>
      </c>
      <c r="B3" s="157"/>
      <c r="C3" s="157"/>
      <c r="D3" s="157"/>
      <c r="E3" s="157"/>
      <c r="F3" s="157"/>
      <c r="G3" s="158"/>
    </row>
    <row r="4" spans="1:7" x14ac:dyDescent="0.25">
      <c r="A4" s="156" t="s">
        <v>118</v>
      </c>
      <c r="B4" s="157"/>
      <c r="C4" s="157"/>
      <c r="D4" s="157"/>
      <c r="E4" s="157"/>
      <c r="F4" s="157"/>
      <c r="G4" s="158"/>
    </row>
    <row r="5" spans="1:7" x14ac:dyDescent="0.25">
      <c r="A5" s="156" t="s">
        <v>415</v>
      </c>
      <c r="B5" s="157"/>
      <c r="C5" s="157"/>
      <c r="D5" s="157"/>
      <c r="E5" s="157"/>
      <c r="F5" s="157"/>
      <c r="G5" s="158"/>
    </row>
    <row r="6" spans="1:7" x14ac:dyDescent="0.25">
      <c r="A6" s="168" t="s">
        <v>3288</v>
      </c>
      <c r="B6" s="51">
        <f>ANIO1P</f>
        <v>2023</v>
      </c>
      <c r="C6" s="181" t="str">
        <f>ANIO2P</f>
        <v>2024 (d)</v>
      </c>
      <c r="D6" s="181" t="str">
        <f>ANIO3P</f>
        <v>2025 (d)</v>
      </c>
      <c r="E6" s="181" t="str">
        <f>ANIO4P</f>
        <v>2026 (d)</v>
      </c>
      <c r="F6" s="181" t="str">
        <f>ANIO5P</f>
        <v>2027 (d)</v>
      </c>
      <c r="G6" s="181" t="str">
        <f>ANIO6P</f>
        <v>2028 (d)</v>
      </c>
    </row>
    <row r="7" spans="1:7" ht="48" customHeight="1" x14ac:dyDescent="0.25">
      <c r="A7" s="169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421</v>
      </c>
      <c r="B8" s="59">
        <f>SUM(B9:B20)</f>
        <v>0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216</v>
      </c>
      <c r="B9" s="60"/>
      <c r="C9" s="60"/>
      <c r="D9" s="60"/>
      <c r="E9" s="60"/>
      <c r="F9" s="60"/>
      <c r="G9" s="60"/>
    </row>
    <row r="10" spans="1:7" x14ac:dyDescent="0.25">
      <c r="A10" s="53" t="s">
        <v>217</v>
      </c>
      <c r="B10" s="60"/>
      <c r="C10" s="60"/>
      <c r="D10" s="60"/>
      <c r="E10" s="60"/>
      <c r="F10" s="60"/>
      <c r="G10" s="60"/>
    </row>
    <row r="11" spans="1:7" x14ac:dyDescent="0.25">
      <c r="A11" s="53" t="s">
        <v>218</v>
      </c>
      <c r="B11" s="60"/>
      <c r="C11" s="60"/>
      <c r="D11" s="60"/>
      <c r="E11" s="60"/>
      <c r="F11" s="60"/>
      <c r="G11" s="60"/>
    </row>
    <row r="12" spans="1:7" x14ac:dyDescent="0.25">
      <c r="A12" s="53" t="s">
        <v>416</v>
      </c>
      <c r="B12" s="60"/>
      <c r="C12" s="60"/>
      <c r="D12" s="60"/>
      <c r="E12" s="60"/>
      <c r="F12" s="60"/>
      <c r="G12" s="60"/>
    </row>
    <row r="13" spans="1:7" x14ac:dyDescent="0.25">
      <c r="A13" s="53" t="s">
        <v>220</v>
      </c>
      <c r="B13" s="60"/>
      <c r="C13" s="60"/>
      <c r="D13" s="60"/>
      <c r="E13" s="60"/>
      <c r="F13" s="60"/>
      <c r="G13" s="60"/>
    </row>
    <row r="14" spans="1:7" x14ac:dyDescent="0.25">
      <c r="A14" s="53" t="s">
        <v>221</v>
      </c>
      <c r="B14" s="60"/>
      <c r="C14" s="60"/>
      <c r="D14" s="60"/>
      <c r="E14" s="60"/>
      <c r="F14" s="60"/>
      <c r="G14" s="60"/>
    </row>
    <row r="15" spans="1:7" x14ac:dyDescent="0.25">
      <c r="A15" s="53" t="s">
        <v>417</v>
      </c>
      <c r="B15" s="60"/>
      <c r="C15" s="60"/>
      <c r="D15" s="60"/>
      <c r="E15" s="60"/>
      <c r="F15" s="60"/>
      <c r="G15" s="60"/>
    </row>
    <row r="16" spans="1:7" x14ac:dyDescent="0.2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x14ac:dyDescent="0.25">
      <c r="A18" s="53" t="s">
        <v>240</v>
      </c>
      <c r="B18" s="60"/>
      <c r="C18" s="60"/>
      <c r="D18" s="60"/>
      <c r="E18" s="60"/>
      <c r="F18" s="60"/>
      <c r="G18" s="60"/>
    </row>
    <row r="19" spans="1:7" x14ac:dyDescent="0.25">
      <c r="A19" s="53" t="s">
        <v>241</v>
      </c>
      <c r="B19" s="60"/>
      <c r="C19" s="60"/>
      <c r="D19" s="60"/>
      <c r="E19" s="60"/>
      <c r="F19" s="60"/>
      <c r="G19" s="60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/>
      <c r="C23" s="60"/>
      <c r="D23" s="60"/>
      <c r="E23" s="60"/>
      <c r="F23" s="60"/>
      <c r="G23" s="60"/>
    </row>
    <row r="24" spans="1:7" x14ac:dyDescent="0.25">
      <c r="A24" s="53" t="s">
        <v>424</v>
      </c>
      <c r="B24" s="60"/>
      <c r="C24" s="60"/>
      <c r="D24" s="60"/>
      <c r="E24" s="60"/>
      <c r="F24" s="60"/>
      <c r="G24" s="60"/>
    </row>
    <row r="25" spans="1:7" x14ac:dyDescent="0.25">
      <c r="A25" s="53" t="s">
        <v>425</v>
      </c>
      <c r="B25" s="60"/>
      <c r="C25" s="60"/>
      <c r="D25" s="60"/>
      <c r="E25" s="60"/>
      <c r="F25" s="60"/>
      <c r="G25" s="60"/>
    </row>
    <row r="26" spans="1:7" x14ac:dyDescent="0.25">
      <c r="A26" s="56" t="s">
        <v>265</v>
      </c>
      <c r="B26" s="60"/>
      <c r="C26" s="60"/>
      <c r="D26" s="60"/>
      <c r="E26" s="60"/>
      <c r="F26" s="60"/>
      <c r="G26" s="60"/>
    </row>
    <row r="27" spans="1:7" x14ac:dyDescent="0.25">
      <c r="A27" s="53" t="s">
        <v>266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0</v>
      </c>
      <c r="C32" s="61">
        <f t="shared" ref="C32:F32" si="3">C29+C22+C8</f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500-000000000000}"/>
    <dataValidation allowBlank="1" showInputMessage="1" showErrorMessage="1" prompt="Año 2 (d)" sqref="D6:D7" xr:uid="{00000000-0002-0000-1500-000001000000}"/>
    <dataValidation allowBlank="1" showInputMessage="1" showErrorMessage="1" prompt="Año 3 (d)" sqref="E6:E7" xr:uid="{00000000-0002-0000-1500-000002000000}"/>
    <dataValidation allowBlank="1" showInputMessage="1" showErrorMessage="1" prompt="Año 4 (d)" sqref="F6:F7" xr:uid="{00000000-0002-0000-1500-000003000000}"/>
    <dataValidation allowBlank="1" showInputMessage="1" showErrorMessage="1" prompt="Año 5 (d)" sqref="G6:G7" xr:uid="{00000000-0002-0000-1500-000004000000}"/>
    <dataValidation type="decimal" allowBlank="1" showInputMessage="1" showErrorMessage="1" sqref="B8:G37" xr:uid="{00000000-0002-0000-1500-000005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500-000006000000}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11"/>
  <dimension ref="A1:G31"/>
  <sheetViews>
    <sheetView showGridLines="0" zoomScale="90" zoomScaleNormal="90" workbookViewId="0">
      <selection activeCell="A23" sqref="A23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71" t="s">
        <v>451</v>
      </c>
      <c r="B1" s="171"/>
      <c r="C1" s="171"/>
      <c r="D1" s="171"/>
      <c r="E1" s="171"/>
      <c r="F1" s="171"/>
      <c r="G1" s="171"/>
    </row>
    <row r="2" spans="1:7" customFormat="1" x14ac:dyDescent="0.2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customFormat="1" x14ac:dyDescent="0.25">
      <c r="A3" s="156" t="s">
        <v>452</v>
      </c>
      <c r="B3" s="157"/>
      <c r="C3" s="157"/>
      <c r="D3" s="157"/>
      <c r="E3" s="157"/>
      <c r="F3" s="157"/>
      <c r="G3" s="158"/>
    </row>
    <row r="4" spans="1:7" customFormat="1" x14ac:dyDescent="0.25">
      <c r="A4" s="156" t="s">
        <v>118</v>
      </c>
      <c r="B4" s="157"/>
      <c r="C4" s="157"/>
      <c r="D4" s="157"/>
      <c r="E4" s="157"/>
      <c r="F4" s="157"/>
      <c r="G4" s="158"/>
    </row>
    <row r="5" spans="1:7" customFormat="1" x14ac:dyDescent="0.25">
      <c r="A5" s="156" t="s">
        <v>415</v>
      </c>
      <c r="B5" s="157"/>
      <c r="C5" s="157"/>
      <c r="D5" s="157"/>
      <c r="E5" s="157"/>
      <c r="F5" s="157"/>
      <c r="G5" s="158"/>
    </row>
    <row r="6" spans="1:7" customFormat="1" x14ac:dyDescent="0.25">
      <c r="A6" s="183" t="s">
        <v>3142</v>
      </c>
      <c r="B6" s="51">
        <f>ANIO1P</f>
        <v>2023</v>
      </c>
      <c r="C6" s="181" t="str">
        <f>ANIO2P</f>
        <v>2024 (d)</v>
      </c>
      <c r="D6" s="181" t="str">
        <f>ANIO3P</f>
        <v>2025 (d)</v>
      </c>
      <c r="E6" s="181" t="str">
        <f>ANIO4P</f>
        <v>2026 (d)</v>
      </c>
      <c r="F6" s="181" t="str">
        <f>ANIO5P</f>
        <v>2027 (d)</v>
      </c>
      <c r="G6" s="181" t="str">
        <f>ANIO6P</f>
        <v>2028 (d)</v>
      </c>
    </row>
    <row r="7" spans="1:7" customFormat="1" ht="48" customHeight="1" x14ac:dyDescent="0.25">
      <c r="A7" s="184"/>
      <c r="B7" s="88" t="s">
        <v>3291</v>
      </c>
      <c r="C7" s="182"/>
      <c r="D7" s="182"/>
      <c r="E7" s="182"/>
      <c r="F7" s="182"/>
      <c r="G7" s="182"/>
    </row>
    <row r="8" spans="1:7" x14ac:dyDescent="0.25">
      <c r="A8" s="52" t="s">
        <v>453</v>
      </c>
      <c r="B8" s="59">
        <f>SUM(B9:B17)</f>
        <v>0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/>
      <c r="C9" s="60"/>
      <c r="D9" s="60"/>
      <c r="E9" s="60"/>
      <c r="F9" s="60"/>
      <c r="G9" s="60"/>
    </row>
    <row r="10" spans="1:7" x14ac:dyDescent="0.25">
      <c r="A10" s="53" t="s">
        <v>455</v>
      </c>
      <c r="B10" s="60"/>
      <c r="C10" s="60"/>
      <c r="D10" s="60"/>
      <c r="E10" s="60"/>
      <c r="F10" s="60"/>
      <c r="G10" s="60"/>
    </row>
    <row r="11" spans="1:7" x14ac:dyDescent="0.25">
      <c r="A11" s="53" t="s">
        <v>456</v>
      </c>
      <c r="B11" s="60"/>
      <c r="C11" s="60"/>
      <c r="D11" s="60"/>
      <c r="E11" s="60"/>
      <c r="F11" s="60"/>
      <c r="G11" s="60"/>
    </row>
    <row r="12" spans="1:7" x14ac:dyDescent="0.25">
      <c r="A12" s="53" t="s">
        <v>457</v>
      </c>
      <c r="B12" s="60"/>
      <c r="C12" s="60"/>
      <c r="D12" s="60"/>
      <c r="E12" s="60"/>
      <c r="F12" s="60"/>
      <c r="G12" s="60"/>
    </row>
    <row r="13" spans="1:7" x14ac:dyDescent="0.25">
      <c r="A13" s="53" t="s">
        <v>458</v>
      </c>
      <c r="B13" s="60"/>
      <c r="C13" s="60"/>
      <c r="D13" s="60"/>
      <c r="E13" s="60"/>
      <c r="F13" s="60"/>
      <c r="G13" s="60"/>
    </row>
    <row r="14" spans="1:7" x14ac:dyDescent="0.25">
      <c r="A14" s="53" t="s">
        <v>459</v>
      </c>
      <c r="B14" s="60"/>
      <c r="C14" s="60"/>
      <c r="D14" s="60"/>
      <c r="E14" s="60"/>
      <c r="F14" s="60"/>
      <c r="G14" s="60"/>
    </row>
    <row r="15" spans="1:7" x14ac:dyDescent="0.25">
      <c r="A15" s="53" t="s">
        <v>460</v>
      </c>
      <c r="B15" s="60"/>
      <c r="C15" s="60"/>
      <c r="D15" s="60"/>
      <c r="E15" s="60"/>
      <c r="F15" s="60"/>
      <c r="G15" s="60"/>
    </row>
    <row r="16" spans="1:7" x14ac:dyDescent="0.25">
      <c r="A16" s="53" t="s">
        <v>461</v>
      </c>
      <c r="B16" s="60"/>
      <c r="C16" s="60"/>
      <c r="D16" s="60"/>
      <c r="E16" s="60"/>
      <c r="F16" s="60"/>
      <c r="G16" s="60"/>
    </row>
    <row r="17" spans="1:7" x14ac:dyDescent="0.25">
      <c r="A17" s="53" t="s">
        <v>462</v>
      </c>
      <c r="B17" s="60"/>
      <c r="C17" s="60"/>
      <c r="D17" s="60"/>
      <c r="E17" s="60"/>
      <c r="F17" s="60"/>
      <c r="G17" s="60"/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/>
      <c r="C27" s="60"/>
      <c r="D27" s="60"/>
      <c r="E27" s="60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0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 xr:uid="{00000000-0002-0000-1700-000000000000}"/>
    <dataValidation allowBlank="1" showInputMessage="1" showErrorMessage="1" prompt="Año 2 (d)" sqref="D6:D7" xr:uid="{00000000-0002-0000-1700-000001000000}"/>
    <dataValidation allowBlank="1" showInputMessage="1" showErrorMessage="1" prompt="Año 3 (d)" sqref="E6:E7" xr:uid="{00000000-0002-0000-1700-000002000000}"/>
    <dataValidation allowBlank="1" showInputMessage="1" showErrorMessage="1" prompt="Año 4 (d)" sqref="F6:F7" xr:uid="{00000000-0002-0000-1700-000003000000}"/>
    <dataValidation allowBlank="1" showInputMessage="1" showErrorMessage="1" prompt="Año 5 (d)" sqref="G6:G7" xr:uid="{00000000-0002-0000-1700-000004000000}"/>
    <dataValidation type="decimal" allowBlank="1" showInputMessage="1" showErrorMessage="1" sqref="B8:G30" xr:uid="{00000000-0002-0000-17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1700-000006000000}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2"/>
  <dimension ref="A1:G47"/>
  <sheetViews>
    <sheetView showGridLines="0" zoomScale="90" zoomScaleNormal="90" workbookViewId="0">
      <selection activeCell="A7" sqref="A7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1" t="s">
        <v>466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x14ac:dyDescent="0.25">
      <c r="A3" s="156" t="s">
        <v>467</v>
      </c>
      <c r="B3" s="157"/>
      <c r="C3" s="157"/>
      <c r="D3" s="157"/>
      <c r="E3" s="157"/>
      <c r="F3" s="157"/>
      <c r="G3" s="158"/>
    </row>
    <row r="4" spans="1:7" x14ac:dyDescent="0.2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88" t="s">
        <v>3288</v>
      </c>
      <c r="B5" s="186" t="str">
        <f>ANIO5R</f>
        <v>2017 ¹ (c)</v>
      </c>
      <c r="C5" s="186" t="str">
        <f>ANIO4R</f>
        <v>2018 ¹ (c)</v>
      </c>
      <c r="D5" s="186" t="str">
        <f>ANIO3R</f>
        <v>2019 ¹ (c)</v>
      </c>
      <c r="E5" s="186" t="str">
        <f>ANIO2R</f>
        <v>2020 ¹ (c)</v>
      </c>
      <c r="F5" s="186" t="str">
        <f>ANIO1R</f>
        <v>2021 ¹ (c)</v>
      </c>
      <c r="G5" s="51">
        <f>ANIO_INFORME</f>
        <v>2022</v>
      </c>
    </row>
    <row r="6" spans="1:7" ht="32.1" customHeight="1" x14ac:dyDescent="0.25">
      <c r="A6" s="189"/>
      <c r="B6" s="187"/>
      <c r="C6" s="187"/>
      <c r="D6" s="187"/>
      <c r="E6" s="187"/>
      <c r="F6" s="187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/>
      <c r="G11" s="60"/>
    </row>
    <row r="12" spans="1:7" x14ac:dyDescent="0.25">
      <c r="A12" s="53" t="s">
        <v>473</v>
      </c>
      <c r="B12" s="60"/>
      <c r="C12" s="60"/>
      <c r="D12" s="60"/>
      <c r="E12" s="60"/>
      <c r="F12" s="60"/>
      <c r="G12" s="60"/>
    </row>
    <row r="13" spans="1:7" x14ac:dyDescent="0.25">
      <c r="A13" s="56" t="s">
        <v>474</v>
      </c>
      <c r="B13" s="60"/>
      <c r="C13" s="60"/>
      <c r="D13" s="60"/>
      <c r="E13" s="60"/>
      <c r="F13" s="60"/>
      <c r="G13" s="60"/>
    </row>
    <row r="14" spans="1:7" x14ac:dyDescent="0.25">
      <c r="A14" s="53" t="s">
        <v>475</v>
      </c>
      <c r="B14" s="60"/>
      <c r="C14" s="60"/>
      <c r="D14" s="60"/>
      <c r="E14" s="60"/>
      <c r="F14" s="60"/>
      <c r="G14" s="60"/>
    </row>
    <row r="15" spans="1:7" x14ac:dyDescent="0.25">
      <c r="A15" s="53" t="s">
        <v>476</v>
      </c>
      <c r="B15" s="60"/>
      <c r="C15" s="60"/>
      <c r="D15" s="60"/>
      <c r="E15" s="60"/>
      <c r="F15" s="60"/>
      <c r="G15" s="60"/>
    </row>
    <row r="16" spans="1:7" x14ac:dyDescent="0.25">
      <c r="A16" s="53" t="s">
        <v>477</v>
      </c>
      <c r="B16" s="60"/>
      <c r="C16" s="60"/>
      <c r="D16" s="60"/>
      <c r="E16" s="60"/>
      <c r="F16" s="60"/>
      <c r="G16" s="60"/>
    </row>
    <row r="17" spans="1:7" x14ac:dyDescent="0.25">
      <c r="A17" s="53" t="s">
        <v>3298</v>
      </c>
      <c r="B17" s="60"/>
      <c r="C17" s="60"/>
      <c r="D17" s="60"/>
      <c r="E17" s="60"/>
      <c r="F17" s="60"/>
      <c r="G17" s="60"/>
    </row>
    <row r="18" spans="1:7" x14ac:dyDescent="0.25">
      <c r="A18" s="53" t="s">
        <v>478</v>
      </c>
      <c r="B18" s="60"/>
      <c r="C18" s="60"/>
      <c r="D18" s="60"/>
      <c r="E18" s="60"/>
      <c r="F18" s="60"/>
      <c r="G18" s="60"/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5" t="s">
        <v>3292</v>
      </c>
      <c r="B39" s="185"/>
      <c r="C39" s="185"/>
      <c r="D39" s="185"/>
      <c r="E39" s="185"/>
      <c r="F39" s="185"/>
      <c r="G39" s="185"/>
    </row>
    <row r="40" spans="1:7" ht="15" customHeight="1" x14ac:dyDescent="0.25">
      <c r="A40" s="185" t="s">
        <v>3293</v>
      </c>
      <c r="B40" s="185"/>
      <c r="C40" s="185"/>
      <c r="D40" s="185"/>
      <c r="E40" s="185"/>
      <c r="F40" s="185"/>
      <c r="G40" s="185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 xr:uid="{00000000-0002-0000-1900-000000000000}"/>
    <dataValidation allowBlank="1" showInputMessage="1" showErrorMessage="1" prompt="Año 2 (c)" sqref="E5:E6" xr:uid="{00000000-0002-0000-1900-000001000000}"/>
    <dataValidation allowBlank="1" showInputMessage="1" showErrorMessage="1" prompt="Año 3 (c)" sqref="D5:D6" xr:uid="{00000000-0002-0000-1900-000002000000}"/>
    <dataValidation allowBlank="1" showInputMessage="1" showErrorMessage="1" prompt="Año 4 (c)" sqref="C5:C6" xr:uid="{00000000-0002-0000-1900-000003000000}"/>
    <dataValidation allowBlank="1" showInputMessage="1" showErrorMessage="1" prompt="Año 5 (c)" sqref="B5:B6" xr:uid="{00000000-0002-0000-1900-000004000000}"/>
    <dataValidation type="decimal" allowBlank="1" showInputMessage="1" showErrorMessage="1" sqref="B7:G36" xr:uid="{00000000-0002-0000-1900-000005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900-000006000000}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3"/>
  <dimension ref="A1:G33"/>
  <sheetViews>
    <sheetView showGridLines="0" zoomScale="90" zoomScaleNormal="90" workbookViewId="0">
      <selection activeCell="XFD1" sqref="XFD1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71" t="s">
        <v>490</v>
      </c>
      <c r="B1" s="171"/>
      <c r="C1" s="171"/>
      <c r="D1" s="171"/>
      <c r="E1" s="171"/>
      <c r="F1" s="171"/>
      <c r="G1" s="171"/>
    </row>
    <row r="2" spans="1:7" x14ac:dyDescent="0.25">
      <c r="A2" s="153" t="str">
        <f>ENTIDAD</f>
        <v>Municipio de León, Gobierno del Estado de Guanajuato</v>
      </c>
      <c r="B2" s="154"/>
      <c r="C2" s="154"/>
      <c r="D2" s="154"/>
      <c r="E2" s="154"/>
      <c r="F2" s="154"/>
      <c r="G2" s="155"/>
    </row>
    <row r="3" spans="1:7" x14ac:dyDescent="0.25">
      <c r="A3" s="156" t="s">
        <v>491</v>
      </c>
      <c r="B3" s="157"/>
      <c r="C3" s="157"/>
      <c r="D3" s="157"/>
      <c r="E3" s="157"/>
      <c r="F3" s="157"/>
      <c r="G3" s="158"/>
    </row>
    <row r="4" spans="1:7" x14ac:dyDescent="0.25">
      <c r="A4" s="162" t="s">
        <v>118</v>
      </c>
      <c r="B4" s="163"/>
      <c r="C4" s="163"/>
      <c r="D4" s="163"/>
      <c r="E4" s="163"/>
      <c r="F4" s="163"/>
      <c r="G4" s="164"/>
    </row>
    <row r="5" spans="1:7" x14ac:dyDescent="0.25">
      <c r="A5" s="190" t="s">
        <v>3142</v>
      </c>
      <c r="B5" s="186" t="str">
        <f>ANIO5R</f>
        <v>2017 ¹ (c)</v>
      </c>
      <c r="C5" s="186" t="str">
        <f>ANIO4R</f>
        <v>2018 ¹ (c)</v>
      </c>
      <c r="D5" s="186" t="str">
        <f>ANIO3R</f>
        <v>2019 ¹ (c)</v>
      </c>
      <c r="E5" s="186" t="str">
        <f>ANIO2R</f>
        <v>2020 ¹ (c)</v>
      </c>
      <c r="F5" s="186" t="str">
        <f>ANIO1R</f>
        <v>2021 ¹ (c)</v>
      </c>
      <c r="G5" s="51">
        <f>ANIO_INFORME</f>
        <v>2022</v>
      </c>
    </row>
    <row r="6" spans="1:7" ht="32.1" customHeight="1" x14ac:dyDescent="0.25">
      <c r="A6" s="191"/>
      <c r="B6" s="187"/>
      <c r="C6" s="187"/>
      <c r="D6" s="187"/>
      <c r="E6" s="187"/>
      <c r="F6" s="187"/>
      <c r="G6" s="88" t="s">
        <v>3295</v>
      </c>
    </row>
    <row r="7" spans="1:7" x14ac:dyDescent="0.2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454</v>
      </c>
      <c r="B8" s="60"/>
      <c r="C8" s="60"/>
      <c r="D8" s="60"/>
      <c r="E8" s="60"/>
      <c r="F8" s="60"/>
      <c r="G8" s="60"/>
    </row>
    <row r="9" spans="1:7" x14ac:dyDescent="0.25">
      <c r="A9" s="53" t="s">
        <v>455</v>
      </c>
      <c r="B9" s="60"/>
      <c r="C9" s="60"/>
      <c r="D9" s="60"/>
      <c r="E9" s="60"/>
      <c r="F9" s="60"/>
      <c r="G9" s="60"/>
    </row>
    <row r="10" spans="1:7" x14ac:dyDescent="0.25">
      <c r="A10" s="53" t="s">
        <v>456</v>
      </c>
      <c r="B10" s="60"/>
      <c r="C10" s="60"/>
      <c r="D10" s="60"/>
      <c r="E10" s="60"/>
      <c r="F10" s="60"/>
      <c r="G10" s="60"/>
    </row>
    <row r="11" spans="1:7" x14ac:dyDescent="0.25">
      <c r="A11" s="53" t="s">
        <v>457</v>
      </c>
      <c r="B11" s="60"/>
      <c r="C11" s="60"/>
      <c r="D11" s="60"/>
      <c r="E11" s="60"/>
      <c r="F11" s="60"/>
      <c r="G11" s="60"/>
    </row>
    <row r="12" spans="1:7" x14ac:dyDescent="0.25">
      <c r="A12" s="53" t="s">
        <v>458</v>
      </c>
      <c r="B12" s="60"/>
      <c r="C12" s="60"/>
      <c r="D12" s="60"/>
      <c r="E12" s="60"/>
      <c r="F12" s="60"/>
      <c r="G12" s="60"/>
    </row>
    <row r="13" spans="1:7" x14ac:dyDescent="0.25">
      <c r="A13" s="53" t="s">
        <v>459</v>
      </c>
      <c r="B13" s="60"/>
      <c r="C13" s="60"/>
      <c r="D13" s="60"/>
      <c r="E13" s="60"/>
      <c r="F13" s="60"/>
      <c r="G13" s="60"/>
    </row>
    <row r="14" spans="1:7" x14ac:dyDescent="0.25">
      <c r="A14" s="53" t="s">
        <v>460</v>
      </c>
      <c r="B14" s="60"/>
      <c r="C14" s="60"/>
      <c r="D14" s="60"/>
      <c r="E14" s="60"/>
      <c r="F14" s="60"/>
      <c r="G14" s="60"/>
    </row>
    <row r="15" spans="1:7" x14ac:dyDescent="0.25">
      <c r="A15" s="53" t="s">
        <v>461</v>
      </c>
      <c r="B15" s="60"/>
      <c r="C15" s="60"/>
      <c r="D15" s="60"/>
      <c r="E15" s="60"/>
      <c r="F15" s="60"/>
      <c r="G15" s="60"/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5" t="s">
        <v>3292</v>
      </c>
      <c r="B32" s="185"/>
      <c r="C32" s="185"/>
      <c r="D32" s="185"/>
      <c r="E32" s="185"/>
      <c r="F32" s="185"/>
      <c r="G32" s="185"/>
    </row>
    <row r="33" spans="1:7" x14ac:dyDescent="0.25">
      <c r="A33" s="185" t="s">
        <v>3293</v>
      </c>
      <c r="B33" s="185"/>
      <c r="C33" s="185"/>
      <c r="D33" s="185"/>
      <c r="E33" s="185"/>
      <c r="F33" s="185"/>
      <c r="G33" s="185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 xr:uid="{00000000-0002-0000-1B00-000000000000}"/>
    <dataValidation allowBlank="1" showInputMessage="1" showErrorMessage="1" prompt="Año 2 (c)" sqref="E5:E6" xr:uid="{00000000-0002-0000-1B00-000001000000}"/>
    <dataValidation allowBlank="1" showInputMessage="1" showErrorMessage="1" prompt="Año 3 (c)" sqref="D5:D6" xr:uid="{00000000-0002-0000-1B00-000002000000}"/>
    <dataValidation allowBlank="1" showInputMessage="1" showErrorMessage="1" prompt="Año 4 (c)" sqref="C5:C6" xr:uid="{00000000-0002-0000-1B00-000003000000}"/>
    <dataValidation allowBlank="1" showInputMessage="1" showErrorMessage="1" prompt="Año 5 (c)" sqref="B5:B6" xr:uid="{00000000-0002-0000-1B00-000004000000}"/>
    <dataValidation type="decimal" allowBlank="1" showInputMessage="1" showErrorMessage="1" sqref="B7:G29" xr:uid="{00000000-0002-0000-1B00-000005000000}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1B00-000006000000}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4"/>
  <dimension ref="A1:XFC67"/>
  <sheetViews>
    <sheetView showGridLines="0" zoomScale="90" zoomScaleNormal="90" workbookViewId="0">
      <selection activeCell="A18" sqref="A18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65" t="s">
        <v>495</v>
      </c>
      <c r="B1" s="165"/>
      <c r="C1" s="165"/>
      <c r="D1" s="165"/>
      <c r="E1" s="165"/>
      <c r="F1" s="165"/>
      <c r="G1" s="111"/>
    </row>
    <row r="2" spans="1:7" x14ac:dyDescent="0.25">
      <c r="A2" s="153" t="str">
        <f>ENTE_PUBLICO</f>
        <v>FIDEICOMISO PROMOCIÓN JUVENIL 129747, Gobierno del Estado de Guanajuato</v>
      </c>
      <c r="B2" s="154"/>
      <c r="C2" s="154"/>
      <c r="D2" s="154"/>
      <c r="E2" s="154"/>
      <c r="F2" s="155"/>
    </row>
    <row r="3" spans="1:7" x14ac:dyDescent="0.25">
      <c r="A3" s="162" t="s">
        <v>496</v>
      </c>
      <c r="B3" s="163"/>
      <c r="C3" s="163"/>
      <c r="D3" s="163"/>
      <c r="E3" s="163"/>
      <c r="F3" s="164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/>
      <c r="C6" s="60"/>
      <c r="D6" s="60"/>
      <c r="E6" s="60"/>
      <c r="F6" s="60"/>
    </row>
    <row r="7" spans="1:7" x14ac:dyDescent="0.25">
      <c r="A7" s="137" t="s">
        <v>504</v>
      </c>
      <c r="B7" s="60"/>
      <c r="C7" s="60"/>
      <c r="D7" s="60"/>
      <c r="E7" s="60"/>
      <c r="F7" s="60"/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/>
      <c r="C10" s="60"/>
      <c r="D10" s="60"/>
      <c r="E10" s="60"/>
      <c r="F10" s="60"/>
    </row>
    <row r="11" spans="1:7" x14ac:dyDescent="0.25">
      <c r="A11" s="139" t="s">
        <v>507</v>
      </c>
      <c r="B11" s="60"/>
      <c r="C11" s="60"/>
      <c r="D11" s="60"/>
      <c r="E11" s="60"/>
      <c r="F11" s="60"/>
    </row>
    <row r="12" spans="1:7" x14ac:dyDescent="0.25">
      <c r="A12" s="139" t="s">
        <v>508</v>
      </c>
      <c r="B12" s="60"/>
      <c r="C12" s="60"/>
      <c r="D12" s="60"/>
      <c r="E12" s="60"/>
      <c r="F12" s="60"/>
    </row>
    <row r="13" spans="1:7" x14ac:dyDescent="0.25">
      <c r="A13" s="139" t="s">
        <v>509</v>
      </c>
      <c r="B13" s="60"/>
      <c r="C13" s="60"/>
      <c r="D13" s="60"/>
      <c r="E13" s="60"/>
      <c r="F13" s="60"/>
    </row>
    <row r="14" spans="1:7" x14ac:dyDescent="0.25">
      <c r="A14" s="137" t="s">
        <v>510</v>
      </c>
      <c r="B14" s="60"/>
      <c r="C14" s="60"/>
      <c r="D14" s="60"/>
      <c r="E14" s="60"/>
      <c r="F14" s="60"/>
    </row>
    <row r="15" spans="1:7" x14ac:dyDescent="0.25">
      <c r="A15" s="139" t="s">
        <v>507</v>
      </c>
      <c r="B15" s="60"/>
      <c r="C15" s="60"/>
      <c r="D15" s="60"/>
      <c r="E15" s="60"/>
      <c r="F15" s="60"/>
    </row>
    <row r="16" spans="1:7" x14ac:dyDescent="0.25">
      <c r="A16" s="139" t="s">
        <v>508</v>
      </c>
      <c r="B16" s="60"/>
      <c r="C16" s="60"/>
      <c r="D16" s="60"/>
      <c r="E16" s="60"/>
      <c r="F16" s="60"/>
    </row>
    <row r="17" spans="1:6" x14ac:dyDescent="0.25">
      <c r="A17" s="139" t="s">
        <v>509</v>
      </c>
      <c r="B17" s="60"/>
      <c r="C17" s="60"/>
      <c r="D17" s="60"/>
      <c r="E17" s="60"/>
      <c r="F17" s="60"/>
    </row>
    <row r="18" spans="1:6" x14ac:dyDescent="0.25">
      <c r="A18" s="137" t="s">
        <v>511</v>
      </c>
      <c r="B18" s="145"/>
      <c r="C18" s="60"/>
      <c r="D18" s="60"/>
      <c r="E18" s="60"/>
      <c r="F18" s="60"/>
    </row>
    <row r="19" spans="1:6" x14ac:dyDescent="0.25">
      <c r="A19" s="137" t="s">
        <v>512</v>
      </c>
      <c r="B19" s="60"/>
      <c r="C19" s="60"/>
      <c r="D19" s="60"/>
      <c r="E19" s="60"/>
      <c r="F19" s="60"/>
    </row>
    <row r="20" spans="1:6" x14ac:dyDescent="0.25">
      <c r="A20" s="137" t="s">
        <v>513</v>
      </c>
      <c r="B20" s="146"/>
      <c r="C20" s="146"/>
      <c r="D20" s="146"/>
      <c r="E20" s="146"/>
      <c r="F20" s="146"/>
    </row>
    <row r="21" spans="1:6" x14ac:dyDescent="0.25">
      <c r="A21" s="137" t="s">
        <v>514</v>
      </c>
      <c r="B21" s="146"/>
      <c r="C21" s="146"/>
      <c r="D21" s="146"/>
      <c r="E21" s="146"/>
      <c r="F21" s="146"/>
    </row>
    <row r="22" spans="1:6" x14ac:dyDescent="0.25">
      <c r="A22" s="64" t="s">
        <v>515</v>
      </c>
      <c r="B22" s="146"/>
      <c r="C22" s="146"/>
      <c r="D22" s="146"/>
      <c r="E22" s="146"/>
      <c r="F22" s="146"/>
    </row>
    <row r="23" spans="1:6" x14ac:dyDescent="0.25">
      <c r="A23" s="64" t="s">
        <v>516</v>
      </c>
      <c r="B23" s="146"/>
      <c r="C23" s="146"/>
      <c r="D23" s="146"/>
      <c r="E23" s="146"/>
      <c r="F23" s="146"/>
    </row>
    <row r="24" spans="1:6" x14ac:dyDescent="0.25">
      <c r="A24" s="64" t="s">
        <v>517</v>
      </c>
      <c r="B24" s="147"/>
      <c r="C24" s="60"/>
      <c r="D24" s="60"/>
      <c r="E24" s="60"/>
      <c r="F24" s="60"/>
    </row>
    <row r="25" spans="1:6" x14ac:dyDescent="0.25">
      <c r="A25" s="137" t="s">
        <v>518</v>
      </c>
      <c r="B25" s="147"/>
      <c r="C25" s="60"/>
      <c r="D25" s="60"/>
      <c r="E25" s="60"/>
      <c r="F25" s="60"/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/>
      <c r="C28" s="60"/>
      <c r="D28" s="60"/>
      <c r="E28" s="60"/>
      <c r="F28" s="60"/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/>
      <c r="C31" s="60"/>
      <c r="D31" s="60"/>
      <c r="E31" s="60"/>
      <c r="F31" s="60"/>
    </row>
    <row r="32" spans="1:6" x14ac:dyDescent="0.25">
      <c r="A32" s="137" t="s">
        <v>510</v>
      </c>
      <c r="B32" s="60"/>
      <c r="C32" s="60"/>
      <c r="D32" s="60"/>
      <c r="E32" s="60"/>
      <c r="F32" s="60"/>
    </row>
    <row r="33" spans="1:6" x14ac:dyDescent="0.25">
      <c r="A33" s="137" t="s">
        <v>522</v>
      </c>
      <c r="B33" s="60"/>
      <c r="C33" s="60"/>
      <c r="D33" s="60"/>
      <c r="E33" s="60"/>
      <c r="F33" s="60"/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/>
      <c r="C36" s="60"/>
      <c r="D36" s="60"/>
      <c r="E36" s="60"/>
      <c r="F36" s="60"/>
    </row>
    <row r="37" spans="1:6" x14ac:dyDescent="0.25">
      <c r="A37" s="137" t="s">
        <v>525</v>
      </c>
      <c r="B37" s="60"/>
      <c r="C37" s="60"/>
      <c r="D37" s="60"/>
      <c r="E37" s="60"/>
      <c r="F37" s="60"/>
    </row>
    <row r="38" spans="1:6" x14ac:dyDescent="0.25">
      <c r="A38" s="137" t="s">
        <v>526</v>
      </c>
      <c r="B38" s="147"/>
      <c r="C38" s="60"/>
      <c r="D38" s="60"/>
      <c r="E38" s="60"/>
      <c r="F38" s="60"/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/>
      <c r="C40" s="60"/>
      <c r="D40" s="60"/>
      <c r="E40" s="60"/>
      <c r="F40" s="60"/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/>
      <c r="C43" s="60"/>
      <c r="D43" s="60"/>
      <c r="E43" s="60"/>
      <c r="F43" s="60"/>
    </row>
    <row r="44" spans="1:6" x14ac:dyDescent="0.25">
      <c r="A44" s="137" t="s">
        <v>530</v>
      </c>
      <c r="B44" s="60"/>
      <c r="C44" s="60"/>
      <c r="D44" s="60"/>
      <c r="E44" s="60"/>
      <c r="F44" s="60"/>
    </row>
    <row r="45" spans="1:6" x14ac:dyDescent="0.25">
      <c r="A45" s="137" t="s">
        <v>531</v>
      </c>
      <c r="B45" s="60"/>
      <c r="C45" s="60"/>
      <c r="D45" s="60"/>
      <c r="E45" s="60"/>
      <c r="F45" s="60"/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6"/>
      <c r="C48" s="146"/>
      <c r="D48" s="146"/>
      <c r="E48" s="146"/>
      <c r="F48" s="146"/>
    </row>
    <row r="49" spans="1:6" x14ac:dyDescent="0.25">
      <c r="A49" s="64" t="s">
        <v>531</v>
      </c>
      <c r="B49" s="146"/>
      <c r="C49" s="146"/>
      <c r="D49" s="146"/>
      <c r="E49" s="146"/>
      <c r="F49" s="146"/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/>
      <c r="C52" s="60"/>
      <c r="D52" s="60"/>
      <c r="E52" s="60"/>
      <c r="F52" s="60"/>
    </row>
    <row r="53" spans="1:6" x14ac:dyDescent="0.25">
      <c r="A53" s="137" t="s">
        <v>531</v>
      </c>
      <c r="B53" s="60"/>
      <c r="C53" s="60"/>
      <c r="D53" s="60"/>
      <c r="E53" s="60"/>
      <c r="F53" s="60"/>
    </row>
    <row r="54" spans="1:6" x14ac:dyDescent="0.25">
      <c r="A54" s="137" t="s">
        <v>534</v>
      </c>
      <c r="B54" s="60"/>
      <c r="C54" s="60"/>
      <c r="D54" s="60"/>
      <c r="E54" s="60"/>
      <c r="F54" s="60"/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/>
      <c r="C57" s="60"/>
      <c r="D57" s="60"/>
      <c r="E57" s="60"/>
      <c r="F57" s="60"/>
    </row>
    <row r="58" spans="1:6" x14ac:dyDescent="0.25">
      <c r="A58" s="137" t="s">
        <v>531</v>
      </c>
      <c r="B58" s="60"/>
      <c r="C58" s="60"/>
      <c r="D58" s="60"/>
      <c r="E58" s="60"/>
      <c r="F58" s="60"/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/>
      <c r="C61" s="60"/>
      <c r="D61" s="60"/>
      <c r="E61" s="60"/>
      <c r="F61" s="60"/>
    </row>
    <row r="62" spans="1:6" x14ac:dyDescent="0.25">
      <c r="A62" s="137" t="s">
        <v>538</v>
      </c>
      <c r="B62" s="147"/>
      <c r="C62" s="60"/>
      <c r="D62" s="60"/>
      <c r="E62" s="60"/>
      <c r="F62" s="60"/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/>
      <c r="C65" s="60"/>
      <c r="D65" s="60"/>
      <c r="E65" s="60"/>
      <c r="F65" s="60"/>
    </row>
    <row r="66" spans="1:6" x14ac:dyDescent="0.25">
      <c r="A66" s="137" t="s">
        <v>541</v>
      </c>
      <c r="B66" s="60"/>
      <c r="C66" s="60"/>
      <c r="D66" s="60"/>
      <c r="E66" s="60"/>
      <c r="F66" s="60"/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 xr:uid="{00000000-0002-0000-1D00-000000000000}">
      <formula1>0</formula1>
      <formula2>200</formula2>
    </dataValidation>
    <dataValidation type="decimal" allowBlank="1" showInputMessage="1" showErrorMessage="1" prompt="El porcentaje (%) de crecimiento esperado de los activos del plan." sqref="B23:F23" xr:uid="{00000000-0002-0000-1D00-000001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D00-000002000000}">
      <formula1>1900</formula1>
      <formula2>2099</formula2>
    </dataValidation>
    <dataValidation type="whole" allowBlank="1" showInputMessage="1" showErrorMessage="1" prompt="Promedio de años de servicios de los trabajadores afiliados activos." sqref="B19:F19" xr:uid="{00000000-0002-0000-1D00-000003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D00-000004000000}">
      <formula1>0</formula1>
      <formula2>100</formula2>
    </dataValidation>
    <dataValidation type="decimal" allowBlank="1" showInputMessage="1" showErrorMessage="1" prompt="El porcentaje (%) de crecimiento esperado de los pensionados y jubilados." sqref="B22:F22" xr:uid="{00000000-0002-0000-1D00-000005000000}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 xr:uid="{00000000-0002-0000-1D00-000006000000}">
      <formula1>0</formula1>
      <formula2>199</formula2>
    </dataValidation>
    <dataValidation type="decimal" allowBlank="1" showInputMessage="1" showErrorMessage="1" prompt="La esperanza de vida (en años) de los afiliados al plan. " sqref="B25:F25" xr:uid="{00000000-0002-0000-1D00-000007000000}">
      <formula1>0</formula1>
      <formula2>199</formula2>
    </dataValidation>
    <dataValidation type="whole" allowBlank="1" showInputMessage="1" showErrorMessage="1" prompt="El año en que el plan se encuentre en descapitalización." sqref="B61:F61" xr:uid="{00000000-0002-0000-1D00-000008000000}">
      <formula1>1900</formula1>
      <formula2>2099</formula2>
    </dataValidation>
    <dataValidation allowBlank="1" showInputMessage="1" showErrorMessage="1" prompt="La empresa o institución que elaboró el estudio actuarial más reciente." sqref="B66:F66" xr:uid="{00000000-0002-0000-1D00-000009000000}"/>
    <dataValidation allowBlank="1" showInputMessage="1" showErrorMessage="1" prompt="Definir si el tipo de sistema corresponde a una prestación laboral o es un fondo general para trabajadores del estado o municipio." sqref="B6:F6" xr:uid="{00000000-0002-0000-1D00-00000A000000}"/>
    <dataValidation allowBlank="1" showInputMessage="1" showErrorMessage="1" prompt="Definir si el tipo de sistema es un plan de beneficio definido, de contribución definida o mixto." sqref="B7:F7" xr:uid="{00000000-0002-0000-1D00-00000B000000}"/>
    <dataValidation type="whole" allowBlank="1" showInputMessage="1" showErrorMessage="1" sqref="B11:F13 B15:F17" xr:uid="{00000000-0002-0000-1D00-00000C000000}">
      <formula1>0</formula1>
      <formula2>199</formula2>
    </dataValidation>
    <dataValidation type="decimal" allowBlank="1" showInputMessage="1" showErrorMessage="1" sqref="B52:F54 B57:F58 B62:F62 B43:F45 B36:F38 B31:F33 B28:F28" xr:uid="{00000000-0002-0000-1D00-00000D000000}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 xr:uid="{00000000-0002-0000-1D00-00000E000000}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 xr:uid="{00000000-0002-0000-1D00-00000F000000}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 xr:uid="{00000000-0002-0000-1D00-000010000000}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 xr:uid="{00000000-0002-0000-1D00-000011000000}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 xr:uid="{00000000-0002-0000-1D00-000012000000}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 xr:uid="{00000000-0002-0000-1D00-000013000000}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 xr:uid="{00000000-0002-0000-1D00-000014000000}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 xr:uid="{00000000-0002-0000-1D00-000015000000}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 xr:uid="{00000000-0002-0000-1D00-000016000000}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 xr:uid="{00000000-0002-0000-1D00-000017000000}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 xr:uid="{00000000-0002-0000-1D00-000018000000}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 xr:uid="{00000000-0002-0000-1D00-000019000000}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fitToPage="1"/>
  </sheetPr>
  <dimension ref="A1:F82"/>
  <sheetViews>
    <sheetView showGridLines="0" zoomScale="90" zoomScaleNormal="90" workbookViewId="0">
      <selection activeCell="A4" sqref="A4:F4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5" t="s">
        <v>545</v>
      </c>
      <c r="B1" s="165"/>
      <c r="C1" s="165"/>
      <c r="D1" s="165"/>
      <c r="E1" s="165"/>
      <c r="F1" s="165"/>
    </row>
    <row r="2" spans="1:6" x14ac:dyDescent="0.25">
      <c r="A2" s="153" t="str">
        <f>ENTE_PUBLICO_A</f>
        <v>FIDEICOMISO PROMOCIÓN JUVENIL 129747, Gobierno del Estado de Guanajuato (a)</v>
      </c>
      <c r="B2" s="154"/>
      <c r="C2" s="154"/>
      <c r="D2" s="154"/>
      <c r="E2" s="154"/>
      <c r="F2" s="155"/>
    </row>
    <row r="3" spans="1:6" x14ac:dyDescent="0.25">
      <c r="A3" s="156" t="s">
        <v>117</v>
      </c>
      <c r="B3" s="157"/>
      <c r="C3" s="157"/>
      <c r="D3" s="157"/>
      <c r="E3" s="157"/>
      <c r="F3" s="158"/>
    </row>
    <row r="4" spans="1:6" x14ac:dyDescent="0.25">
      <c r="A4" s="159" t="str">
        <f>PERIODO_INFORME</f>
        <v>Al 31 de diciembre de 2021 y al 30 de junio de 2022 (b)</v>
      </c>
      <c r="B4" s="160"/>
      <c r="C4" s="160"/>
      <c r="D4" s="160"/>
      <c r="E4" s="160"/>
      <c r="F4" s="161"/>
    </row>
    <row r="5" spans="1:6" x14ac:dyDescent="0.25">
      <c r="A5" s="162" t="s">
        <v>118</v>
      </c>
      <c r="B5" s="163"/>
      <c r="C5" s="163"/>
      <c r="D5" s="163"/>
      <c r="E5" s="163"/>
      <c r="F5" s="164"/>
    </row>
    <row r="6" spans="1:6" s="3" customFormat="1" ht="30" x14ac:dyDescent="0.25">
      <c r="A6" s="133" t="s">
        <v>3284</v>
      </c>
      <c r="B6" s="134" t="str">
        <f>ANIO</f>
        <v>2022 (d)</v>
      </c>
      <c r="C6" s="131" t="str">
        <f>ULTIMO</f>
        <v>31 de diciembre de 2021 (e)</v>
      </c>
      <c r="D6" s="135" t="s">
        <v>0</v>
      </c>
      <c r="E6" s="134" t="str">
        <f>ANIO</f>
        <v>2022 (d)</v>
      </c>
      <c r="F6" s="131" t="str">
        <f>ULTIMO</f>
        <v>31 de diciembre de 2021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385352.16999999993</v>
      </c>
      <c r="C9" s="60">
        <f>SUM(C10:C16)</f>
        <v>385352.16999999993</v>
      </c>
      <c r="D9" s="100" t="s">
        <v>54</v>
      </c>
      <c r="E9" s="60">
        <f>SUM(E10:E18)</f>
        <v>317862.84999999998</v>
      </c>
      <c r="F9" s="60">
        <f>SUM(F10:F18)</f>
        <v>317862.84999999998</v>
      </c>
    </row>
    <row r="10" spans="1:6" x14ac:dyDescent="0.25">
      <c r="A10" s="96" t="s">
        <v>4</v>
      </c>
      <c r="B10" s="60">
        <v>25756</v>
      </c>
      <c r="C10" s="60">
        <v>25756</v>
      </c>
      <c r="D10" s="101" t="s">
        <v>55</v>
      </c>
      <c r="E10" s="60">
        <v>180044.09</v>
      </c>
      <c r="F10" s="60">
        <v>180044.09</v>
      </c>
    </row>
    <row r="11" spans="1:6" x14ac:dyDescent="0.25">
      <c r="A11" s="96" t="s">
        <v>5</v>
      </c>
      <c r="B11" s="60">
        <v>0</v>
      </c>
      <c r="C11" s="60">
        <v>0</v>
      </c>
      <c r="D11" s="101" t="s">
        <v>56</v>
      </c>
      <c r="E11" s="60">
        <v>3242.45</v>
      </c>
      <c r="F11" s="60">
        <v>3242.45</v>
      </c>
    </row>
    <row r="12" spans="1:6" x14ac:dyDescent="0.25">
      <c r="A12" s="96" t="s">
        <v>6</v>
      </c>
      <c r="B12" s="77">
        <v>612474.84</v>
      </c>
      <c r="C12" s="60">
        <v>612474.84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-252878.67</v>
      </c>
      <c r="C13" s="60">
        <v>-252878.67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0</v>
      </c>
      <c r="C14" s="60">
        <v>0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134576.31</v>
      </c>
      <c r="F16" s="60">
        <v>134576.31</v>
      </c>
    </row>
    <row r="17" spans="1:6" x14ac:dyDescent="0.25">
      <c r="A17" s="95" t="s">
        <v>11</v>
      </c>
      <c r="B17" s="60">
        <f>SUM(B18:B24)</f>
        <v>100</v>
      </c>
      <c r="C17" s="60">
        <f>SUM(C18:C24)</f>
        <v>100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0</v>
      </c>
      <c r="C19" s="60">
        <v>0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100</v>
      </c>
      <c r="C20" s="60">
        <v>100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0</v>
      </c>
      <c r="C24" s="60">
        <v>0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0</v>
      </c>
      <c r="C25" s="60">
        <f>SUM(C26:C30)</f>
        <v>0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0</v>
      </c>
      <c r="F28" s="60">
        <v>0</v>
      </c>
    </row>
    <row r="29" spans="1:6" x14ac:dyDescent="0.25">
      <c r="A29" s="97" t="s">
        <v>23</v>
      </c>
      <c r="B29" s="60">
        <v>0</v>
      </c>
      <c r="C29" s="60">
        <v>0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0</v>
      </c>
      <c r="C39" s="60">
        <v>0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385452.16999999993</v>
      </c>
      <c r="C47" s="61">
        <f>C9+C17+C25+C31+C38+C41</f>
        <v>385452.16999999993</v>
      </c>
      <c r="D47" s="99" t="s">
        <v>91</v>
      </c>
      <c r="E47" s="61">
        <f>E9+E19+E23+E26+E27+E31+E38+E42</f>
        <v>317862.84999999998</v>
      </c>
      <c r="F47" s="61">
        <f>F9+F19+F23+F26+F27+F31+F38+F42</f>
        <v>317862.84999999998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0</v>
      </c>
      <c r="C52" s="60">
        <v>0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3190989.97</v>
      </c>
      <c r="C53" s="60">
        <v>3190989.97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33635.94</v>
      </c>
      <c r="C54" s="60">
        <v>33635.94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-2443204.3199999998</v>
      </c>
      <c r="C55" s="60">
        <v>-2443204.3199999998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317862.84999999998</v>
      </c>
      <c r="F59" s="61">
        <f>F47+F57</f>
        <v>317862.84999999998</v>
      </c>
    </row>
    <row r="60" spans="1:6" x14ac:dyDescent="0.25">
      <c r="A60" s="55" t="s">
        <v>50</v>
      </c>
      <c r="B60" s="61">
        <f>SUM(B50:B58)</f>
        <v>781421.59000000032</v>
      </c>
      <c r="C60" s="61">
        <f>SUM(C50:C58)</f>
        <v>781421.59000000032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1166873.7600000002</v>
      </c>
      <c r="C62" s="61">
        <f>SUM(C47+C60)</f>
        <v>1166873.7600000002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77">
        <v>0</v>
      </c>
      <c r="F64" s="77">
        <v>0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849010.91</v>
      </c>
      <c r="F68" s="77">
        <f>SUM(F69:F73)</f>
        <v>849010.91</v>
      </c>
    </row>
    <row r="69" spans="1:6" x14ac:dyDescent="0.25">
      <c r="A69" s="12"/>
      <c r="B69" s="54"/>
      <c r="C69" s="54"/>
      <c r="D69" s="103" t="s">
        <v>107</v>
      </c>
      <c r="E69" s="77">
        <v>0</v>
      </c>
      <c r="F69" s="77">
        <v>0</v>
      </c>
    </row>
    <row r="70" spans="1:6" x14ac:dyDescent="0.25">
      <c r="A70" s="12"/>
      <c r="B70" s="54"/>
      <c r="C70" s="54"/>
      <c r="D70" s="103" t="s">
        <v>108</v>
      </c>
      <c r="E70" s="77">
        <v>849010.91</v>
      </c>
      <c r="F70" s="77">
        <v>849010.91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849010.91</v>
      </c>
      <c r="F79" s="61">
        <f>F63+F68+F75</f>
        <v>849010.91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1166873.76</v>
      </c>
      <c r="F81" s="61">
        <f>F59+F79</f>
        <v>1166873.76</v>
      </c>
    </row>
    <row r="82" spans="1:6" x14ac:dyDescent="0.25">
      <c r="A82" s="6"/>
      <c r="B82" s="65"/>
      <c r="C82" s="65"/>
      <c r="D82" s="65"/>
      <c r="E82" s="65"/>
      <c r="F82" s="65"/>
    </row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 xr:uid="{00000000-0002-0000-0300-000000000000}"/>
    <dataValidation allowBlank="1" showInputMessage="1" showErrorMessage="1" prompt="31 de diciembre de 20XN-1 (e)" sqref="C6 F6" xr:uid="{00000000-0002-0000-0300-000001000000}"/>
    <dataValidation type="decimal" allowBlank="1" showInputMessage="1" showErrorMessage="1" sqref="B9:C62 E9:F45 E47 F47 E50:F53 E54:F81" xr:uid="{00000000-0002-0000-0300-000002000000}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385352.16999999993</v>
      </c>
      <c r="Q4" s="18">
        <f>'Formato 1'!C9</f>
        <v>385352.16999999993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25756</v>
      </c>
      <c r="Q5" s="18">
        <f>'Formato 1'!C10</f>
        <v>25756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612474.84</v>
      </c>
      <c r="Q7" s="18">
        <f>'Formato 1'!C12</f>
        <v>612474.84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-252878.67</v>
      </c>
      <c r="Q8" s="18">
        <f>'Formato 1'!C13</f>
        <v>-252878.67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100</v>
      </c>
      <c r="Q12" s="18">
        <f>'Formato 1'!C17</f>
        <v>100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0</v>
      </c>
      <c r="Q14" s="18">
        <f>'Formato 1'!C19</f>
        <v>0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100</v>
      </c>
      <c r="Q15" s="18">
        <f>'Formato 1'!C20</f>
        <v>100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0</v>
      </c>
      <c r="Q19" s="18">
        <f>'Formato 1'!C24</f>
        <v>0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0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385452.16999999993</v>
      </c>
      <c r="Q42" s="18">
        <f>'Formato 1'!C47</f>
        <v>385452.16999999993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0</v>
      </c>
      <c r="Q46">
        <f>'Formato 1'!C52</f>
        <v>0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3190989.97</v>
      </c>
      <c r="Q47">
        <f>'Formato 1'!C53</f>
        <v>3190989.97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33635.94</v>
      </c>
      <c r="Q48">
        <f>'Formato 1'!C54</f>
        <v>33635.94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-2443204.3199999998</v>
      </c>
      <c r="Q49">
        <f>'Formato 1'!C55</f>
        <v>-2443204.3199999998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781421.59000000032</v>
      </c>
      <c r="Q53">
        <f>'Formato 1'!C60</f>
        <v>781421.59000000032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1166873.7600000002</v>
      </c>
      <c r="Q54">
        <f>'Formato 1'!C62</f>
        <v>1166873.7600000002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317862.84999999998</v>
      </c>
      <c r="Q57">
        <f>'Formato 1'!F9</f>
        <v>317862.84999999998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180044.09</v>
      </c>
      <c r="Q58">
        <f>'Formato 1'!F10</f>
        <v>180044.09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3242.45</v>
      </c>
      <c r="Q59">
        <f>'Formato 1'!F11</f>
        <v>3242.45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134576.31</v>
      </c>
      <c r="Q64">
        <f>'Formato 1'!F16</f>
        <v>134576.31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317862.84999999998</v>
      </c>
      <c r="Q95">
        <f>'Formato 1'!F47</f>
        <v>317862.84999999998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317862.84999999998</v>
      </c>
      <c r="Q104">
        <f>'Formato 1'!F59</f>
        <v>317862.84999999998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849010.91</v>
      </c>
      <c r="Q110">
        <f>'Formato 1'!F68</f>
        <v>849010.91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0</v>
      </c>
      <c r="Q111">
        <f>'Formato 1'!F69</f>
        <v>0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849010.91</v>
      </c>
      <c r="Q112">
        <f>'Formato 1'!F70</f>
        <v>849010.91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849010.91</v>
      </c>
      <c r="Q119">
        <f>'Formato 1'!F79</f>
        <v>849010.91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1166873.76</v>
      </c>
      <c r="Q120">
        <f>'Formato 1'!F81</f>
        <v>1166873.76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1"/>
  <dimension ref="A1:I47"/>
  <sheetViews>
    <sheetView showGridLines="0" zoomScale="90" zoomScaleNormal="90" workbookViewId="0">
      <selection sqref="A1:F1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7" t="s">
        <v>544</v>
      </c>
      <c r="B1" s="167"/>
      <c r="C1" s="167"/>
      <c r="D1" s="167"/>
      <c r="E1" s="167"/>
      <c r="F1" s="167"/>
      <c r="G1" s="167"/>
      <c r="H1" s="167"/>
    </row>
    <row r="2" spans="1:9" x14ac:dyDescent="0.25">
      <c r="A2" s="153" t="str">
        <f>ENTE_PUBLICO_A</f>
        <v>FIDEICOMISO PROMOCIÓN JUVENIL 129747, Gobierno del Estado de Guanajuato (a)</v>
      </c>
      <c r="B2" s="154"/>
      <c r="C2" s="154"/>
      <c r="D2" s="154"/>
      <c r="E2" s="154"/>
      <c r="F2" s="154"/>
      <c r="G2" s="154"/>
      <c r="H2" s="155"/>
    </row>
    <row r="3" spans="1:9" x14ac:dyDescent="0.25">
      <c r="A3" s="156" t="s">
        <v>120</v>
      </c>
      <c r="B3" s="157"/>
      <c r="C3" s="157"/>
      <c r="D3" s="157"/>
      <c r="E3" s="157"/>
      <c r="F3" s="157"/>
      <c r="G3" s="157"/>
      <c r="H3" s="158"/>
    </row>
    <row r="4" spans="1:9" x14ac:dyDescent="0.25">
      <c r="A4" s="159" t="str">
        <f>PERIODO_INFORME</f>
        <v>Al 31 de diciembre de 2021 y al 30 de junio de 2022 (b)</v>
      </c>
      <c r="B4" s="160"/>
      <c r="C4" s="160"/>
      <c r="D4" s="160"/>
      <c r="E4" s="160"/>
      <c r="F4" s="160"/>
      <c r="G4" s="160"/>
      <c r="H4" s="161"/>
    </row>
    <row r="5" spans="1:9" x14ac:dyDescent="0.25">
      <c r="A5" s="162" t="s">
        <v>118</v>
      </c>
      <c r="B5" s="163"/>
      <c r="C5" s="163"/>
      <c r="D5" s="163"/>
      <c r="E5" s="163"/>
      <c r="F5" s="163"/>
      <c r="G5" s="163"/>
      <c r="H5" s="164"/>
    </row>
    <row r="6" spans="1:9" ht="45" x14ac:dyDescent="0.25">
      <c r="A6" s="104" t="s">
        <v>121</v>
      </c>
      <c r="B6" s="105" t="str">
        <f>ULTIMO_SALDO</f>
        <v>Saldo al 31 de diciembre de 2021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317862.84999999998</v>
      </c>
      <c r="C18" s="132"/>
      <c r="D18" s="132"/>
      <c r="E18" s="132"/>
      <c r="F18" s="61">
        <v>317862.84999999998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317862.84999999998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317862.84999999998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6" t="s">
        <v>3300</v>
      </c>
      <c r="B33" s="166"/>
      <c r="C33" s="166"/>
      <c r="D33" s="166"/>
      <c r="E33" s="166"/>
      <c r="F33" s="166"/>
      <c r="G33" s="166"/>
      <c r="H33" s="166"/>
    </row>
    <row r="34" spans="1:8" ht="12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2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2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2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3</v>
      </c>
      <c r="C41" s="61">
        <f>SUM(C42:OB_CORTO_PLAZO_FIN_02)</f>
        <v>3</v>
      </c>
      <c r="D41" s="61">
        <f>SUM(D42:OB_CORTO_PLAZO_FIN_03)</f>
        <v>3</v>
      </c>
      <c r="E41" s="61">
        <f>SUM(E42:OB_CORTO_PLAZO_FIN_04)</f>
        <v>3</v>
      </c>
      <c r="F41" s="61">
        <f>SUM(F42:OB_CORTO_PLAZO_FIN_05)</f>
        <v>3</v>
      </c>
    </row>
    <row r="42" spans="1:8" s="24" customFormat="1" x14ac:dyDescent="0.25">
      <c r="A42" s="109" t="s">
        <v>448</v>
      </c>
      <c r="B42" s="60">
        <v>1</v>
      </c>
      <c r="C42" s="60">
        <v>1</v>
      </c>
      <c r="D42" s="60">
        <v>1</v>
      </c>
      <c r="E42" s="60">
        <v>1</v>
      </c>
      <c r="F42" s="60">
        <v>1</v>
      </c>
    </row>
    <row r="43" spans="1:8" s="24" customFormat="1" x14ac:dyDescent="0.25">
      <c r="A43" s="109" t="s">
        <v>449</v>
      </c>
      <c r="B43" s="60">
        <v>1</v>
      </c>
      <c r="C43" s="60">
        <v>1</v>
      </c>
      <c r="D43" s="60">
        <v>1</v>
      </c>
      <c r="E43" s="60">
        <v>1</v>
      </c>
      <c r="F43" s="60">
        <v>1</v>
      </c>
    </row>
    <row r="44" spans="1:8" s="24" customFormat="1" x14ac:dyDescent="0.25">
      <c r="A44" s="109" t="s">
        <v>450</v>
      </c>
      <c r="B44" s="60">
        <v>1</v>
      </c>
      <c r="C44" s="60">
        <v>1</v>
      </c>
      <c r="D44" s="60">
        <v>1</v>
      </c>
      <c r="E44" s="60">
        <v>1</v>
      </c>
      <c r="F44" s="60">
        <v>1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00000000-0002-0000-0500-000000000000}"/>
    <dataValidation type="decimal" allowBlank="1" showInputMessage="1" showErrorMessage="1" sqref="B8:H30" xr:uid="{00000000-0002-0000-05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317862.84999999998</v>
      </c>
      <c r="Q12" s="18"/>
      <c r="R12" s="18"/>
      <c r="S12" s="18"/>
      <c r="T12" s="18">
        <f>'Formato 2'!F18</f>
        <v>317862.84999999998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317862.84999999998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317862.84999999998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3</v>
      </c>
      <c r="Q17">
        <f>OB_CORTO_PLAZO_T2</f>
        <v>3</v>
      </c>
      <c r="R17">
        <f>OB_CORTO_PLAZO_T3</f>
        <v>3</v>
      </c>
      <c r="S17">
        <f>OB_CORTO_PLAZO_T4</f>
        <v>3</v>
      </c>
      <c r="T17">
        <f>OB_CORTO_PLAZO_T5</f>
        <v>3</v>
      </c>
    </row>
    <row r="18" spans="1:20" x14ac:dyDescent="0.25">
      <c r="A18" s="3"/>
    </row>
    <row r="19" spans="1:20" x14ac:dyDescent="0.2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31"/>
  <dimension ref="A1:L21"/>
  <sheetViews>
    <sheetView showGridLines="0" topLeftCell="A2" zoomScale="90" zoomScaleNormal="90" workbookViewId="0">
      <selection activeCell="A4" sqref="A4:K4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5" t="s">
        <v>543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11"/>
    </row>
    <row r="2" spans="1:12" x14ac:dyDescent="0.25">
      <c r="A2" s="153" t="str">
        <f>ENTE_PUBLICO_A</f>
        <v>FIDEICOMISO PROMOCIÓN JUVENIL 129747, Gobierno del Estado de Guanajuato (a)</v>
      </c>
      <c r="B2" s="154"/>
      <c r="C2" s="154"/>
      <c r="D2" s="154"/>
      <c r="E2" s="154"/>
      <c r="F2" s="154"/>
      <c r="G2" s="154"/>
      <c r="H2" s="154"/>
      <c r="I2" s="154"/>
      <c r="J2" s="154"/>
      <c r="K2" s="155"/>
    </row>
    <row r="3" spans="1:12" x14ac:dyDescent="0.25">
      <c r="A3" s="156" t="s">
        <v>146</v>
      </c>
      <c r="B3" s="157"/>
      <c r="C3" s="157"/>
      <c r="D3" s="157"/>
      <c r="E3" s="157"/>
      <c r="F3" s="157"/>
      <c r="G3" s="157"/>
      <c r="H3" s="157"/>
      <c r="I3" s="157"/>
      <c r="J3" s="157"/>
      <c r="K3" s="158"/>
    </row>
    <row r="4" spans="1:12" x14ac:dyDescent="0.25">
      <c r="A4" s="159" t="str">
        <f>TRIMESTRE</f>
        <v>Del 1 de enero al 30 de junio de 2022 (b)</v>
      </c>
      <c r="B4" s="160"/>
      <c r="C4" s="160"/>
      <c r="D4" s="160"/>
      <c r="E4" s="160"/>
      <c r="F4" s="160"/>
      <c r="G4" s="160"/>
      <c r="H4" s="160"/>
      <c r="I4" s="160"/>
      <c r="J4" s="160"/>
      <c r="K4" s="161"/>
    </row>
    <row r="5" spans="1:12" x14ac:dyDescent="0.25">
      <c r="A5" s="156" t="s">
        <v>118</v>
      </c>
      <c r="B5" s="157"/>
      <c r="C5" s="157"/>
      <c r="D5" s="157"/>
      <c r="E5" s="157"/>
      <c r="F5" s="157"/>
      <c r="G5" s="157"/>
      <c r="H5" s="157"/>
      <c r="I5" s="157"/>
      <c r="J5" s="157"/>
      <c r="K5" s="158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junio de 2022 (k)</v>
      </c>
      <c r="J6" s="131" t="str">
        <f>MONTO2</f>
        <v>Monto pagado de la inversión actualizado al 30 de junio de 2022 (l)</v>
      </c>
      <c r="K6" s="131" t="str">
        <f>SALDO_PENDIENTE</f>
        <v>Saldo pendiente por pagar de la inversión al 30 de junio de 2022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/>
    </row>
    <row r="10" spans="1:12" s="24" customFormat="1" x14ac:dyDescent="0.2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/>
    </row>
    <row r="11" spans="1:12" s="24" customFormat="1" x14ac:dyDescent="0.2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/>
    </row>
    <row r="12" spans="1:12" s="24" customFormat="1" x14ac:dyDescent="0.2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/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/>
    </row>
    <row r="16" spans="1:12" s="24" customFormat="1" x14ac:dyDescent="0.2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/>
    </row>
    <row r="17" spans="1:11" s="24" customFormat="1" x14ac:dyDescent="0.2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/>
    </row>
    <row r="18" spans="1:11" s="24" customFormat="1" x14ac:dyDescent="0.2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/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 xr:uid="{00000000-0002-0000-0700-000000000000}"/>
    <dataValidation allowBlank="1" showInputMessage="1" showErrorMessage="1" prompt="Monto pagado de la inversión actualizado al XX de XXXX de 20XN (k)" sqref="J6" xr:uid="{00000000-0002-0000-0700-000001000000}"/>
    <dataValidation allowBlank="1" showInputMessage="1" showErrorMessage="1" prompt="Saldo pendiente por pagar de la inversión al XX de XXXX de 20XN (m = g - l)" sqref="K6" xr:uid="{00000000-0002-0000-0700-000002000000}"/>
    <dataValidation type="decimal" allowBlank="1" showInputMessage="1" showErrorMessage="1" sqref="E8:K20" xr:uid="{00000000-0002-0000-0700-000003000000}">
      <formula1>-1.79769313486231E+100</formula1>
      <formula2>1.79769313486231E+100</formula2>
    </dataValidation>
    <dataValidation type="date" operator="greaterThanOrEqual" allowBlank="1" showInputMessage="1" showErrorMessage="1" sqref="B9:D12 B15:D18" xr:uid="{00000000-0002-0000-0700-000004000000}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León Joven</cp:lastModifiedBy>
  <cp:lastPrinted>2017-02-04T00:56:20Z</cp:lastPrinted>
  <dcterms:created xsi:type="dcterms:W3CDTF">2017-01-19T17:59:06Z</dcterms:created>
  <dcterms:modified xsi:type="dcterms:W3CDTF">2022-07-21T19:23:03Z</dcterms:modified>
</cp:coreProperties>
</file>