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 codeName="{3D1A710C-6663-3D7B-7F91-EC182F24A4B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BC7B0AAF-D912-4E83-8E25-D4CFA60F7A36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245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9" l="1"/>
  <c r="B12" i="9"/>
  <c r="B16" i="9"/>
  <c r="B9" i="9"/>
  <c r="B37" i="8"/>
  <c r="G34" i="5"/>
  <c r="B75" i="5"/>
  <c r="B67" i="5"/>
  <c r="B65" i="5"/>
  <c r="B59" i="5"/>
  <c r="E23" i="1"/>
  <c r="C9" i="1"/>
  <c r="B9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P57" i="20"/>
  <c r="B45" i="5"/>
  <c r="B54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<sst xmlns="http://schemas.openxmlformats.org/spreadsheetml/2006/main" count="4243" uniqueCount="3306">
  <si>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</si>
  <si>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</si>
  <si>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</si>
  <si>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</si>
  <si>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</si>
  <si>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</si>
  <si>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</si>
  <si>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</si>
  <si>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</si>
  <si>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</si>
  <si>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</si>
  <si>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</si>
  <si>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</si>
  <si>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</si>
  <si>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</si>
  <si>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</si>
  <si>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</si>
  <si>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</si>
  <si>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</si>
  <si>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</si>
  <si>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</si>
  <si>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</si>
  <si>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</si>
  <si>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</si>
  <si>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</si>
  <si>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</si>
  <si>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</si>
  <si>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</si>
  <si>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</si>
  <si>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</si>
  <si>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</si>
  <si>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</si>
  <si>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</si>
  <si>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</si>
  <si>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</si>
  <si>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</si>
  <si>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</si>
  <si>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</si>
  <si>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</si>
  <si>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</si>
  <si>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</si>
  <si>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</si>
  <si>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</si>
  <si>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</si>
  <si>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</si>
  <si>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</si>
  <si>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</si>
  <si>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</si>
  <si>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</si>
  <si>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</si>
  <si>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</si>
  <si>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</si>
  <si>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</si>
  <si>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</si>
  <si>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</si>
  <si>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</si>
  <si>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</si>
  <si>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</si>
  <si>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</si>
  <si>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</si>
  <si>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</si>
  <si>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</si>
  <si>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</si>
  <si>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</si>
  <si>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</si>
  <si>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</si>
  <si>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</si>
  <si>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</si>
  <si>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</si>
  <si>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</si>
  <si>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</si>
  <si>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</si>
  <si>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</si>
  <si>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</si>
  <si>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</si>
  <si>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</si>
  <si>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</si>
  <si>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</si>
  <si>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</si>
  <si>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</si>
  <si>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</si>
  <si>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</si>
  <si>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</si>
  <si>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</si>
  <si>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</si>
  <si>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</si>
  <si>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</si>
  <si>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</si>
  <si>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</si>
  <si>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</si>
  <si>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</si>
  <si>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</si>
  <si>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</si>
  <si>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</si>
  <si>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</si>
  <si>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</si>
  <si>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</si>
  <si>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</si>
  <si>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</si>
  <si>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</si>
  <si>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</si>
  <si>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</si>
  <si>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</si>
  <si>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</si>
  <si>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</si>
  <si>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</si>
  <si>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</si>
  <si>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</si>
  <si>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</si>
  <si>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</si>
  <si>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</si>
  <si>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</si>
  <si>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</si>
  <si>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</si>
  <si>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</si>
  <si>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</si>
  <si>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</si>
  <si>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</si>
  <si>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</si>
  <si>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</si>
  <si>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</si>
  <si>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</si>
  <si>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</si>
  <si>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</si>
  <si>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</si>
  <si>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</si>
  <si>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</si>
  <si>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</si>
  <si>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</si>
  <si>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</si>
  <si>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</si>
  <si>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</si>
  <si>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</si>
  <si>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</si>
  <si>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</si>
  <si>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</si>
  <si>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</si>
  <si>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</si>
  <si>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</si>
  <si>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</si>
  <si>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</si>
  <si>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</si>
  <si>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</si>
  <si>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</si>
  <si>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</si>
  <si>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</si>
  <si>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</si>
  <si>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</si>
  <si>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</si>
  <si>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</si>
  <si>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</si>
  <si>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</si>
  <si>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</si>
  <si>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</si>
  <si>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</si>
  <si>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</si>
  <si>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</si>
  <si>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</si>
  <si>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</si>
  <si>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</si>
  <si>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</si>
  <si>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</si>
  <si>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</si>
  <si>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</si>
  <si>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</si>
  <si>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</si>
  <si>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</si>
  <si>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</si>
  <si>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</si>
  <si>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</si>
  <si>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</si>
  <si>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</si>
  <si>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</si>
  <si>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</si>
  <si>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</si>
  <si>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</si>
  <si>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</si>
  <si>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</si>
  <si>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</si>
  <si>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</si>
  <si>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</si>
  <si>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</si>
  <si>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</si>
  <si>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</si>
  <si>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</si>
  <si>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</si>
  <si>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</si>
  <si>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</si>
  <si>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</si>
  <si>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</si>
  <si>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</si>
  <si>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</si>
  <si>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</si>
  <si>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</si>
  <si>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</si>
  <si>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</si>
  <si>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</si>
  <si>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</si>
  <si>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</si>
  <si>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</si>
  <si>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</si>
  <si>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</si>
  <si>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</si>
  <si>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</si>
  <si>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</si>
  <si>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</si>
  <si>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</si>
  <si>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</si>
  <si>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</si>
  <si>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</si>
  <si>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</si>
  <si>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</si>
  <si>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</si>
  <si>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</si>
  <si>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</si>
  <si>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</si>
  <si>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</si>
  <si>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</si>
  <si>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</si>
  <si>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</si>
  <si>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</si>
  <si>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</si>
  <si>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</si>
  <si>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</si>
  <si>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</si>
  <si>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</si>
  <si>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</si>
  <si>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</si>
  <si>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</si>
  <si>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</si>
  <si>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</si>
  <si>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</si>
  <si>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</si>
  <si>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</si>
  <si>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</si>
  <si>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</si>
  <si>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</si>
  <si>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</si>
  <si>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</si>
  <si>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</si>
  <si>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</si>
  <si>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</si>
  <si>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</si>
  <si>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</si>
  <si>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</si>
  <si>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</si>
  <si>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</si>
  <si>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</si>
  <si>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</si>
  <si>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</si>
  <si>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</si>
  <si>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</si>
  <si>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</si>
  <si>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</si>
  <si>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</si>
  <si>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</si>
  <si>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</si>
  <si>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</si>
  <si>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</si>
  <si>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</si>
  <si>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</si>
  <si>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</si>
  <si>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</si>
  <si>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</si>
  <si>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</si>
  <si>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</si>
  <si>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</si>
  <si>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</si>
  <si>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</si>
  <si>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</si>
  <si>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</si>
  <si>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</si>
  <si>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</si>
  <si>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</si>
  <si>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</si>
  <si>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</si>
  <si>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</si>
  <si>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</si>
  <si>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</si>
  <si>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</si>
  <si>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</si>
  <si>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</si>
  <si>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</si>
  <si>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</si>
  <si>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</si>
  <si>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</si>
  <si>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</si>
  <si>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</si>
  <si>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</si>
  <si>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</si>
  <si>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</si>
  <si>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</si>
  <si>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</si>
  <si>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</si>
  <si>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</si>
  <si>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</si>
  <si>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</si>
  <si>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</si>
  <si>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</si>
  <si>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</si>
  <si>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</si>
  <si>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</si>
  <si>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</si>
  <si>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</si>
  <si>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</si>
  <si>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</si>
  <si>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</si>
  <si>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</si>
  <si>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</si>
  <si>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</si>
  <si>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</si>
  <si>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</si>
  <si>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</si>
  <si>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</si>
  <si>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</si>
  <si>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</si>
  <si>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</si>
  <si>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</si>
  <si>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</si>
  <si>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</si>
  <si>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</si>
  <si>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</si>
  <si>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</si>
  <si>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</si>
  <si>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</si>
  <si>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</si>
  <si>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</si>
  <si>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</si>
  <si>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</si>
  <si>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</si>
  <si>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</si>
  <si>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</si>
  <si>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</si>
  <si>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</si>
  <si>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</si>
  <si>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</si>
  <si>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</si>
  <si>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</si>
  <si>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</si>
  <si>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</si>
  <si>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</si>
  <si>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</si>
  <si>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</si>
  <si>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</si>
  <si>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</si>
  <si>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</si>
  <si>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</si>
  <si>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</si>
  <si>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</si>
  <si>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</si>
  <si>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</si>
  <si>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</si>
  <si>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</si>
  <si>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</si>
  <si>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</si>
  <si>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</si>
  <si>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</si>
  <si>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</si>
  <si>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</si>
  <si>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</si>
  <si>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</si>
  <si>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</si>
  <si>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</si>
  <si>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</si>
  <si>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</si>
  <si>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</si>
  <si>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</si>
  <si>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</si>
  <si>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</si>
  <si>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</si>
  <si>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</si>
  <si>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</si>
  <si>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</si>
  <si>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</si>
  <si>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</si>
  <si>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</si>
  <si>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</si>
  <si>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</si>
  <si>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</si>
  <si>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</si>
  <si>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</si>
  <si>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</si>
  <si>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</si>
  <si>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</si>
  <si>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</si>
  <si>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</si>
  <si>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</si>
  <si>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</si>
  <si>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</si>
  <si>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</si>
  <si>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</si>
  <si>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</si>
  <si>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</si>
  <si>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</si>
  <si>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</si>
  <si>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</si>
  <si>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</si>
  <si>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</si>
  <si>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</si>
  <si>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</si>
  <si>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</si>
  <si>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</si>
  <si>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</si>
  <si>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</si>
  <si>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</si>
  <si>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</si>
  <si>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</si>
  <si>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</si>
  <si>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</si>
  <si>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</si>
  <si>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</si>
  <si>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</si>
  <si>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</si>
  <si>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</si>
  <si>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</si>
  <si>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</si>
  <si>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</si>
  <si>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</si>
  <si>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</si>
  <si>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</si>
  <si>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</si>
  <si>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</si>
  <si>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</si>
  <si>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</si>
  <si>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</si>
  <si>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</si>
  <si>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</si>
  <si>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</si>
  <si>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</si>
  <si>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</si>
  <si>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</si>
  <si>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</si>
  <si>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</si>
  <si>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</si>
  <si>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</si>
  <si>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</si>
  <si>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</si>
  <si>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</si>
  <si>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</si>
  <si>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</si>
  <si>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</si>
  <si>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</si>
  <si>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</si>
  <si>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</si>
  <si>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</si>
  <si>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</si>
  <si>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</si>
  <si>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</si>
  <si>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</si>
  <si>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</si>
  <si>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</si>
  <si>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</si>
  <si>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</si>
  <si>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</si>
  <si>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</si>
  <si>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</si>
  <si>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</si>
  <si>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</si>
  <si>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</si>
  <si>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</si>
  <si>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</si>
  <si>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</si>
  <si>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</si>
  <si>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</si>
  <si>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</si>
  <si>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</si>
  <si>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</si>
  <si>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</si>
  <si>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</si>
  <si>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</si>
  <si>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</si>
  <si>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</si>
  <si>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</si>
  <si>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</si>
  <si>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</si>
  <si>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</si>
  <si>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</si>
  <si>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</si>
  <si>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</si>
  <si>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</si>
  <si>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</si>
  <si>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</si>
  <si>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</si>
  <si>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</si>
  <si>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</si>
  <si>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</si>
  <si>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</si>
  <si>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</si>
  <si>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</si>
  <si>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</si>
  <si>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</si>
  <si>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</si>
  <si>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</si>
  <si>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</si>
  <si>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</si>
  <si>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</si>
  <si>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</si>
  <si>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</si>
  <si>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</si>
  <si>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</si>
  <si>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</si>
  <si>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</si>
  <si>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</si>
  <si>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</si>
  <si>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</si>
  <si>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</si>
  <si>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</si>
  <si>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</si>
  <si>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</si>
  <si>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</si>
  <si>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</si>
  <si>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</si>
  <si>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</si>
  <si>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</si>
  <si>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</si>
  <si>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</si>
  <si>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</si>
  <si>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</si>
  <si>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</si>
  <si>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</si>
  <si>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</si>
  <si>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</si>
  <si>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</si>
  <si>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</si>
  <si>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</si>
  <si>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</si>
  <si>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</si>
  <si>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</si>
  <si>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</si>
  <si>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</si>
  <si>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</si>
  <si>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</si>
  <si>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</si>
  <si>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</si>
  <si>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</si>
  <si>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</si>
  <si>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</si>
  <si>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</si>
  <si>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</si>
  <si>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</si>
  <si>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</si>
  <si>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</si>
  <si>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</si>
  <si>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</si>
  <si>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</si>
  <si>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</si>
  <si>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</si>
  <si>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</si>
  <si>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</si>
  <si>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</si>
  <si>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</si>
  <si>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</si>
  <si>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</si>
  <si>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</si>
  <si>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</si>
  <si>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</si>
  <si>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</si>
  <si>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</si>
  <si>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</si>
  <si>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</si>
  <si>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</si>
  <si>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</si>
  <si>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</si>
  <si>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</si>
  <si>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</si>
  <si>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</si>
  <si>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</si>
  <si>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</si>
  <si>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</si>
  <si>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</si>
  <si>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</si>
  <si>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</si>
  <si>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</si>
  <si>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</si>
  <si>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</si>
  <si>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</si>
  <si>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</si>
  <si>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</si>
  <si>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</si>
  <si>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</si>
  <si>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</si>
  <si>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</si>
  <si>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</si>
  <si>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</si>
  <si>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</si>
  <si>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</si>
  <si>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</si>
  <si>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</si>
  <si>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</si>
  <si>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</si>
  <si>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</si>
  <si>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</si>
  <si>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</si>
  <si>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</si>
  <si>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</si>
  <si>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</si>
  <si>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</si>
  <si>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</si>
  <si>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</si>
  <si>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</si>
  <si>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</si>
  <si>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</si>
  <si>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</si>
  <si>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</si>
  <si>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</si>
  <si>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</si>
  <si>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</si>
  <si>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</si>
  <si>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</si>
  <si>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</si>
  <si>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</si>
  <si>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</si>
  <si>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</si>
  <si>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</si>
  <si>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</si>
  <si>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</si>
  <si>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</si>
  <si>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</si>
  <si>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</si>
  <si>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</si>
  <si>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</si>
  <si>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</si>
  <si>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</si>
  <si>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</si>
  <si>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</si>
  <si>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</si>
  <si>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</si>
  <si>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</si>
  <si>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</si>
  <si>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</si>
  <si>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</si>
  <si>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</si>
  <si>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</si>
  <si>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</si>
  <si>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</si>
  <si>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</si>
  <si>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</si>
  <si>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</si>
  <si>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</si>
  <si>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</si>
  <si>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</si>
  <si>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</si>
  <si>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</si>
  <si>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</si>
  <si>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</si>
  <si>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</si>
  <si>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</si>
  <si>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</si>
  <si>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</si>
  <si>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</si>
  <si>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</si>
  <si>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</si>
  <si>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</si>
  <si>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</si>
  <si>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</si>
  <si>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</si>
  <si>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</si>
  <si>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</si>
  <si>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</si>
  <si>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</si>
  <si>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</si>
  <si>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</si>
  <si>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</si>
  <si>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</si>
  <si>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</si>
  <si>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</si>
  <si>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</si>
  <si>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</si>
  <si>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</si>
  <si>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</si>
  <si>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</si>
  <si>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</si>
  <si>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</si>
  <si>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</si>
  <si>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</si>
  <si>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</si>
  <si>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</si>
  <si>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</si>
  <si>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</si>
  <si>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</si>
  <si>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</si>
  <si>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</si>
  <si>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</si>
  <si>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</si>
  <si>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</si>
  <si>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</si>
  <si>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</si>
  <si>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</si>
  <si>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</si>
  <si>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</si>
  <si>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</si>
  <si>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</si>
  <si>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</si>
  <si>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</si>
  <si>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</si>
  <si>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</si>
  <si>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</si>
  <si>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</si>
  <si>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</si>
  <si>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</si>
  <si>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</si>
  <si>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</si>
  <si>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</si>
  <si>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</si>
  <si>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</si>
  <si>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</si>
  <si>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</si>
  <si>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</si>
  <si>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</si>
  <si>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</si>
  <si>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</si>
  <si>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</si>
  <si>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</si>
  <si>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</si>
  <si>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</si>
  <si>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</si>
  <si>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</si>
  <si>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</si>
  <si>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</si>
  <si>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</si>
  <si>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</si>
  <si>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</si>
  <si>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</si>
  <si>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</si>
  <si>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</si>
  <si>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</si>
  <si>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</si>
  <si>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</si>
  <si>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</si>
  <si>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</si>
  <si>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</si>
  <si>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</si>
  <si>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</si>
  <si>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</si>
  <si>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</si>
  <si>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</si>
  <si>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</si>
  <si>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</si>
  <si>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</si>
  <si>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</si>
  <si>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</si>
  <si>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</si>
  <si>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</si>
  <si>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</si>
  <si>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</si>
  <si>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</si>
  <si>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</si>
  <si>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</si>
  <si>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</si>
  <si>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</si>
  <si>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</si>
  <si>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</si>
  <si>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</si>
  <si>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</si>
  <si>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</si>
  <si>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</si>
  <si>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</si>
  <si>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</si>
  <si>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</si>
  <si>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</si>
  <si>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</si>
  <si>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</si>
  <si>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</si>
  <si>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</si>
  <si>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</si>
  <si>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</si>
  <si>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</si>
  <si>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</si>
  <si>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</si>
  <si>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</si>
  <si>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</si>
  <si>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</si>
  <si>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</si>
  <si>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</si>
  <si>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</si>
  <si>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</si>
  <si>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</si>
  <si>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</si>
  <si>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</si>
  <si>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</si>
  <si>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</si>
  <si>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</si>
  <si>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</si>
  <si>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</si>
  <si>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</si>
  <si>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</si>
  <si>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</si>
  <si>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</si>
  <si>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</si>
  <si>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</si>
  <si>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</si>
  <si>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</si>
  <si>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</si>
  <si>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</si>
  <si>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</si>
  <si>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</si>
  <si>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</si>
  <si>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</si>
  <si>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</si>
  <si>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</si>
  <si>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</si>
  <si>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</si>
  <si>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</si>
  <si>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</si>
  <si>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</si>
  <si>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</si>
  <si>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</si>
  <si>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</si>
  <si>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</si>
  <si>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</si>
  <si>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</si>
  <si>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</si>
  <si>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</si>
  <si>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</si>
  <si>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</si>
  <si>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</si>
  <si>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</si>
  <si>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</si>
  <si>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</si>
  <si>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</si>
  <si>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</si>
  <si>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</si>
  <si>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</si>
  <si>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</si>
  <si>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</si>
  <si>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</si>
  <si>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</si>
  <si>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</si>
  <si>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</si>
  <si>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</si>
  <si>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</si>
  <si>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</si>
  <si>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</si>
  <si>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</si>
  <si>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</si>
  <si>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</si>
  <si>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</si>
  <si>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</si>
  <si>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</si>
  <si>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</si>
  <si>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</si>
  <si>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</si>
  <si>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</si>
  <si>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</si>
  <si>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</si>
  <si>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</si>
  <si>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</si>
  <si>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</si>
  <si>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</si>
  <si>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</si>
  <si>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</si>
  <si>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</si>
  <si>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</si>
  <si>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</si>
  <si>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</si>
  <si>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</si>
  <si>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</si>
  <si>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</si>
  <si>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</si>
  <si>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</si>
  <si>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</si>
  <si>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</si>
  <si>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</si>
  <si>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</si>
  <si>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</si>
  <si>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</si>
  <si>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</si>
  <si>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</si>
  <si>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</si>
  <si>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</si>
  <si>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</si>
  <si>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</si>
  <si>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</si>
  <si>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</si>
  <si>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</si>
  <si>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</si>
  <si>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</si>
  <si>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</si>
  <si>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</si>
  <si>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</si>
  <si>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</si>
  <si>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</si>
  <si>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</si>
  <si>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</si>
  <si>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</si>
  <si>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</si>
  <si>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</si>
  <si>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</si>
  <si>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</si>
  <si>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</si>
  <si>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</si>
  <si>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</si>
  <si>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</si>
  <si>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</si>
  <si>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</si>
  <si>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</si>
  <si>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</si>
  <si>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</si>
  <si>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</si>
  <si>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</si>
  <si>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</si>
  <si>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</si>
  <si>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</si>
  <si>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</si>
  <si>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</si>
  <si>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</si>
  <si>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</si>
  <si>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</si>
  <si>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</si>
  <si>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</si>
  <si>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</si>
  <si>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</si>
  <si>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</si>
  <si>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</si>
  <si>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</si>
  <si>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</si>
  <si>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</si>
  <si>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</si>
  <si>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</si>
  <si>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</si>
  <si>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</si>
  <si>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</si>
  <si>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</si>
  <si>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</si>
  <si>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</si>
  <si>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</si>
  <si>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</si>
  <si>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</si>
  <si>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</si>
  <si>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</si>
  <si>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</si>
  <si>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</si>
  <si>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</si>
  <si>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</si>
  <si>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</si>
  <si>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</si>
  <si>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</si>
  <si>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</si>
  <si>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</si>
  <si>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</si>
  <si>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</si>
  <si>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</si>
  <si>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</si>
  <si>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</si>
  <si>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</si>
  <si>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</si>
  <si>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</si>
  <si>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</si>
  <si>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</si>
  <si>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</si>
  <si>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</si>
  <si>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</si>
  <si>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</si>
  <si>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</si>
  <si>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</si>
  <si>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</si>
  <si>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</si>
  <si>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</si>
  <si>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</si>
  <si>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</si>
  <si>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</si>
  <si>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</si>
  <si>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</si>
  <si>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</si>
  <si>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</si>
  <si>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</si>
  <si>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</si>
  <si>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</si>
  <si>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</si>
  <si>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</si>
  <si>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</si>
  <si>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</si>
  <si>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</si>
  <si>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</si>
  <si>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</si>
  <si>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</si>
  <si>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</si>
  <si>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</si>
  <si>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</si>
  <si>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</si>
  <si>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</si>
  <si>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</si>
  <si>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</si>
  <si>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</si>
  <si>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</si>
  <si>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</si>
  <si>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</si>
  <si>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</si>
  <si>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</si>
  <si>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</si>
  <si>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</si>
  <si>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</si>
  <si>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</si>
  <si>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</si>
  <si>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</si>
  <si>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</si>
  <si>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</si>
  <si>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</si>
  <si>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</si>
  <si>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</si>
  <si>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</si>
  <si>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</si>
  <si>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</si>
  <si>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</si>
  <si>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</si>
  <si>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</si>
  <si>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</si>
  <si>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</si>
  <si>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</si>
  <si>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</si>
  <si>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</si>
  <si>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</si>
  <si>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</si>
  <si>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</si>
  <si>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</si>
  <si>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</si>
  <si>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</si>
  <si>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</si>
  <si>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</si>
  <si>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</si>
  <si>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</si>
  <si>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</si>
  <si>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</si>
  <si>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</si>
  <si>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</si>
  <si>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</si>
  <si>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</si>
  <si>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</si>
  <si>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</si>
  <si>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</si>
  <si>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</si>
  <si>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</si>
  <si>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</si>
  <si>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</si>
  <si>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</si>
  <si>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</si>
  <si>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</si>
  <si>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</si>
  <si>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</si>
  <si>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</si>
  <si>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</si>
  <si>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</si>
  <si>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</si>
  <si>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</si>
  <si>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</si>
  <si>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</si>
  <si>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</si>
  <si>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</si>
  <si>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</si>
  <si>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</si>
  <si>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</si>
  <si>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</si>
  <si>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</si>
  <si>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</si>
  <si>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</si>
  <si>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</si>
  <si>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</si>
  <si>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</si>
  <si>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</si>
  <si>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</si>
  <si>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</si>
  <si>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</si>
  <si>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</si>
  <si>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</si>
  <si>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</si>
  <si>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</si>
  <si>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</si>
  <si>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</si>
  <si>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</si>
  <si>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</si>
  <si>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</si>
  <si>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</si>
  <si>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</si>
  <si>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</si>
  <si>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</si>
  <si>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</si>
  <si>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</si>
  <si>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</si>
  <si>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</si>
  <si>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</si>
  <si>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</si>
  <si>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</si>
  <si>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</si>
  <si>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</si>
  <si>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</si>
  <si>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</si>
  <si>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</si>
  <si>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</si>
  <si>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</si>
  <si>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</si>
  <si>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</si>
  <si>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</si>
  <si>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</si>
  <si>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</si>
  <si>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</si>
  <si>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</si>
  <si>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</si>
  <si>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</si>
  <si>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</si>
  <si>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</si>
  <si>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</si>
  <si>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</si>
  <si>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</si>
  <si>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</si>
  <si>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</si>
  <si>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</si>
  <si>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</si>
  <si>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</si>
  <si>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</si>
  <si>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</si>
  <si>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</si>
  <si>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</si>
  <si>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</si>
  <si>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</si>
  <si>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</si>
  <si>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</si>
  <si>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</si>
  <si>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</si>
  <si>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</si>
  <si>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</si>
  <si>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</si>
  <si>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</si>
  <si>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</si>
  <si>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</si>
  <si>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</si>
  <si>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</si>
  <si>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</si>
  <si>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</si>
  <si>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</si>
  <si>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</si>
  <si>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</si>
  <si>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</si>
  <si>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</si>
  <si>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</si>
  <si>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</si>
  <si>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</si>
  <si>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</si>
  <si>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</si>
  <si>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</si>
  <si>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</si>
  <si>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</si>
  <si>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</si>
  <si>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</si>
  <si>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</si>
  <si>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</si>
  <si>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</si>
  <si>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</si>
  <si>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</si>
  <si>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</si>
  <si>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</si>
  <si>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</si>
  <si>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</si>
  <si>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</si>
  <si>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</si>
  <si>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</si>
  <si>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</si>
  <si>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</si>
  <si>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</si>
  <si>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</si>
  <si>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</si>
  <si>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</si>
  <si>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</si>
  <si>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</si>
  <si>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</si>
  <si>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</si>
  <si>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</si>
  <si>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</si>
  <si>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</si>
  <si>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</si>
  <si>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</si>
  <si>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</si>
  <si>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</si>
  <si>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</si>
  <si>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</si>
  <si>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</si>
  <si>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</si>
  <si>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</si>
  <si>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</si>
  <si>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</si>
  <si>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</si>
  <si>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</si>
  <si>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</si>
  <si>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</si>
  <si>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</si>
  <si>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</si>
  <si>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</si>
  <si>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</si>
  <si>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</si>
  <si>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</si>
  <si>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</si>
  <si>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</si>
  <si>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</si>
  <si>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</si>
  <si>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</si>
  <si>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</si>
  <si>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</si>
  <si>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</si>
  <si>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</si>
  <si>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</si>
  <si>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</si>
  <si>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</si>
  <si>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</si>
  <si>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</si>
  <si>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</si>
  <si>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</si>
  <si>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</si>
  <si>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</si>
  <si>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</si>
  <si>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</si>
  <si>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</si>
  <si>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</si>
  <si>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</si>
  <si>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</si>
  <si>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</si>
  <si>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</si>
  <si>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</si>
  <si>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</si>
  <si>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</si>
  <si>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</si>
  <si>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</si>
  <si>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</si>
  <si>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</si>
  <si>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</si>
  <si>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</si>
  <si>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</si>
  <si>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</si>
  <si>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</si>
  <si>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</si>
  <si>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</si>
  <si>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</si>
  <si>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</si>
  <si>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</si>
  <si>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</si>
  <si>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</si>
  <si>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</si>
  <si>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</si>
  <si>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</si>
  <si>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</si>
  <si>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</si>
  <si>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</si>
  <si>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</si>
  <si>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</si>
  <si>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</si>
  <si>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</si>
  <si>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</si>
  <si>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</si>
  <si>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</si>
  <si>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</si>
  <si>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</si>
  <si>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</si>
  <si>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</si>
  <si>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</si>
  <si>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</si>
  <si>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</si>
  <si>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</si>
  <si>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</si>
  <si>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</si>
  <si>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</si>
  <si>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</si>
  <si>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</si>
  <si>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</si>
  <si>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</si>
  <si>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</si>
  <si>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</si>
  <si>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</si>
  <si>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</si>
  <si>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</si>
  <si>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</si>
  <si>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</si>
  <si>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</si>
  <si>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</si>
  <si>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</si>
  <si>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</si>
  <si>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</si>
  <si>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</si>
  <si>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</si>
  <si>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</si>
  <si>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</si>
  <si>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</si>
  <si>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</si>
  <si>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</si>
  <si>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</si>
  <si>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</si>
  <si>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</si>
  <si>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</si>
  <si>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</si>
  <si>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</si>
  <si>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</si>
  <si>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</si>
  <si>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</si>
  <si>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</si>
  <si>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</si>
  <si>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</si>
  <si>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</si>
  <si>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</si>
  <si>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</si>
  <si>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</si>
  <si>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</si>
  <si>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</si>
  <si>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</si>
  <si>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</si>
  <si>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</si>
  <si>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</si>
  <si>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</si>
  <si>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</si>
  <si>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</si>
  <si>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</si>
  <si>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</si>
  <si>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</si>
  <si>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</si>
  <si>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</si>
  <si>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</si>
  <si>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</si>
  <si>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</si>
  <si>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</si>
  <si>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</si>
  <si>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</si>
  <si>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</si>
  <si>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</si>
  <si>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</si>
  <si>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</si>
  <si>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</si>
  <si>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</si>
  <si>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</si>
  <si>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</si>
  <si>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</si>
  <si>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</si>
  <si>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</si>
  <si>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</si>
  <si>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</si>
  <si>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</si>
  <si>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</si>
  <si>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</si>
  <si>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</si>
  <si>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</si>
  <si>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</si>
  <si>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</si>
  <si>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</si>
  <si>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</si>
  <si>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</si>
  <si>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</si>
  <si>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</si>
  <si>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</si>
  <si>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</si>
  <si>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</si>
  <si>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</si>
  <si>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</si>
  <si>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</si>
  <si>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</si>
  <si>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</si>
  <si>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</si>
  <si>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</si>
  <si>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</si>
  <si>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</si>
  <si>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</si>
  <si>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</si>
  <si>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</si>
  <si>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</si>
  <si>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</si>
  <si>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</si>
  <si>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</si>
  <si>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</si>
  <si>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</si>
  <si>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</si>
  <si>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</si>
  <si>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</si>
  <si>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</si>
  <si>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</si>
  <si>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</si>
  <si>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</si>
  <si>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</si>
  <si>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</si>
  <si>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</si>
  <si>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</si>
  <si>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</si>
  <si>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</si>
  <si>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</si>
  <si>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</si>
  <si>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</si>
  <si>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</si>
  <si>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</si>
  <si>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</si>
  <si>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</si>
  <si>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</si>
  <si>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</si>
  <si>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</si>
  <si>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</si>
  <si>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</si>
  <si>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</si>
  <si>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</si>
  <si>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</si>
  <si>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</si>
  <si>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</si>
  <si>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</si>
  <si>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</si>
  <si>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</si>
  <si>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</si>
  <si>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</si>
  <si>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</si>
  <si>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</si>
  <si>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</si>
  <si>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</si>
  <si>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</si>
  <si>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</si>
  <si>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</si>
  <si>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</si>
  <si>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</si>
  <si>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</si>
  <si>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</si>
  <si>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</si>
  <si>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</si>
  <si>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</si>
  <si>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</si>
  <si>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</si>
  <si>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</si>
  <si>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</si>
  <si>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</si>
  <si>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</si>
  <si>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</si>
  <si>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</si>
  <si>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</si>
  <si>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</si>
  <si>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</si>
  <si>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</si>
  <si>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</si>
  <si>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</si>
  <si>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</si>
  <si>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</si>
  <si>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</si>
  <si>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</si>
  <si>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</si>
  <si>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</si>
  <si>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</si>
  <si>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</si>
  <si>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</si>
  <si>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</si>
  <si>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</si>
  <si>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</si>
  <si>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</si>
  <si>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</si>
  <si>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</si>
  <si>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</si>
  <si>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</si>
  <si>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</si>
  <si>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</si>
  <si>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</si>
  <si>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</si>
  <si>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</si>
  <si>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</si>
  <si>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</si>
  <si>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</si>
  <si>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</si>
  <si>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</si>
  <si>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</si>
  <si>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</si>
  <si>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</si>
  <si>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</si>
  <si>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</si>
  <si>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</si>
  <si>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</si>
  <si>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</si>
  <si>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</si>
  <si>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</si>
  <si>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</si>
  <si>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</si>
  <si>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</si>
  <si>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</si>
  <si>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</si>
  <si>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</si>
  <si>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</si>
  <si>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</si>
  <si>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</si>
  <si>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</si>
  <si>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</si>
  <si>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</si>
  <si>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</si>
  <si>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</si>
  <si>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</si>
  <si>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</si>
  <si>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</si>
  <si>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</si>
  <si>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</si>
  <si>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</si>
  <si>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</si>
  <si>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</si>
  <si>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</si>
  <si>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</si>
  <si>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</si>
  <si>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</si>
  <si>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</si>
  <si>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</si>
  <si>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</si>
  <si>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</si>
  <si>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</si>
  <si>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</si>
  <si>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</si>
  <si>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</si>
  <si>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</si>
  <si>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</si>
  <si>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</si>
  <si>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</si>
  <si>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</si>
  <si>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</si>
  <si>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</si>
  <si>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</si>
  <si>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</si>
  <si>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</si>
  <si>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</si>
  <si>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</si>
  <si>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</si>
  <si>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</si>
  <si>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</si>
  <si>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</si>
  <si>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</si>
  <si>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</si>
  <si>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</si>
  <si>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</si>
  <si>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</si>
  <si>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</si>
  <si>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</si>
  <si>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</si>
  <si>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</si>
  <si>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</si>
  <si>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</si>
  <si>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</si>
  <si>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</si>
  <si>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</si>
  <si>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</si>
  <si>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</si>
  <si>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</si>
  <si>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</si>
  <si>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</si>
  <si>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</si>
  <si>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</si>
  <si>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</si>
  <si>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</si>
  <si>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</si>
  <si>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</si>
  <si>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</si>
  <si>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</si>
  <si>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</si>
  <si>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</si>
  <si>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</si>
  <si>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</si>
  <si>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</si>
  <si>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</si>
  <si>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</si>
  <si>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</si>
  <si>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</si>
  <si>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</si>
  <si>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</si>
  <si>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</si>
  <si>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</si>
  <si>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</si>
  <si>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</si>
  <si>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</si>
  <si>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</si>
  <si>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</si>
  <si>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</si>
  <si>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</si>
  <si>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</si>
  <si>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</si>
  <si>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</si>
  <si>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</si>
  <si>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</si>
  <si>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</si>
  <si>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</si>
  <si>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</si>
  <si>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</si>
  <si>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</si>
  <si>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</si>
  <si>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</si>
  <si>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</si>
  <si>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</si>
  <si>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</si>
  <si>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</si>
  <si>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</si>
  <si>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</si>
  <si>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</si>
  <si>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</si>
  <si>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</si>
  <si>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</si>
  <si>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</si>
  <si>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</si>
  <si>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</si>
  <si>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</si>
  <si>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</si>
  <si>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</si>
  <si>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</si>
  <si>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</si>
  <si>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</si>
  <si>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</si>
  <si>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</si>
  <si>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</si>
  <si>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</si>
  <si>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</si>
  <si>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</si>
  <si>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</si>
  <si>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</si>
  <si>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</si>
  <si>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</si>
  <si>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</si>
  <si>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</si>
  <si>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</si>
  <si>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</si>
  <si>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</si>
  <si>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</si>
  <si>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</si>
  <si>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</si>
  <si>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</si>
  <si>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</si>
  <si>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</si>
  <si>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</si>
  <si>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</si>
  <si>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</si>
  <si>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</si>
  <si>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</si>
  <si>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</si>
  <si>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</si>
  <si>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</si>
  <si>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</si>
  <si>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</si>
  <si>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</si>
  <si>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</si>
  <si>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</si>
  <si>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</si>
  <si>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</si>
  <si>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</si>
  <si>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</si>
  <si>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</si>
  <si>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</si>
  <si>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</si>
  <si>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</si>
  <si>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</si>
  <si>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</si>
  <si>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</si>
  <si>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</si>
  <si>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</si>
  <si>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</si>
  <si>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</si>
  <si>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</si>
  <si>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</si>
  <si>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</si>
  <si>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</si>
  <si>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</si>
  <si>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</si>
  <si>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</si>
  <si>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</si>
  <si>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</si>
  <si>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</si>
  <si>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</si>
  <si>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</si>
  <si>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</si>
  <si>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</si>
  <si>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</si>
  <si>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</si>
  <si>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</si>
  <si>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</si>
  <si>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</si>
  <si>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</si>
  <si>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</si>
  <si>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</si>
  <si>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</si>
  <si>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</si>
  <si>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</si>
  <si>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</si>
  <si>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</si>
  <si>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</si>
  <si>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</si>
  <si>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</si>
  <si>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</si>
  <si>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</si>
  <si>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</si>
  <si>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</si>
  <si>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</si>
  <si>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</si>
  <si>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</si>
  <si>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</si>
  <si>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</si>
  <si>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</si>
  <si>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</si>
  <si>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</si>
  <si>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</si>
  <si>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</si>
  <si>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</si>
  <si>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</si>
  <si>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</si>
  <si>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</si>
  <si>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</si>
  <si>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</si>
  <si>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</si>
  <si>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</si>
  <si>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</si>
  <si>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</si>
  <si>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</si>
  <si>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</si>
  <si>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</si>
  <si>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</si>
  <si>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</si>
  <si>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</si>
  <si>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</si>
  <si>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</si>
  <si>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</si>
  <si>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</si>
  <si>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</si>
  <si>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</si>
  <si>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</si>
  <si>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</si>
  <si>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</si>
  <si>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</si>
  <si>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</si>
  <si>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</si>
  <si>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</si>
  <si>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</si>
  <si>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</si>
  <si>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</si>
  <si>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</si>
  <si>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</si>
  <si>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</si>
  <si>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</si>
  <si>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</si>
  <si>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</si>
  <si>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</si>
  <si>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</si>
  <si>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</si>
  <si>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</si>
  <si>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</si>
  <si>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</si>
  <si>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</si>
  <si>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</si>
  <si>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</si>
  <si>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</si>
  <si>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</si>
  <si>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</si>
  <si>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</si>
  <si>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</si>
  <si>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</si>
  <si>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</si>
  <si>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</si>
  <si>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</si>
  <si>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</si>
  <si>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</si>
  <si>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</si>
  <si>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</si>
  <si>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</si>
  <si>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</si>
  <si>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</si>
  <si>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</si>
  <si>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</si>
  <si>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</si>
  <si>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</si>
  <si>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</si>
  <si>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</si>
  <si>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</si>
  <si>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</si>
  <si>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</si>
  <si>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</si>
  <si>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</si>
  <si>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</si>
  <si>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</si>
  <si>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</si>
  <si>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</si>
  <si>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</si>
  <si>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</si>
  <si>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</si>
  <si>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</si>
  <si>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</si>
  <si>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</si>
  <si>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</si>
  <si>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</si>
  <si>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</si>
  <si>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</si>
  <si>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</si>
  <si>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</si>
  <si>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</si>
  <si>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</si>
  <si>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</si>
  <si>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</si>
  <si>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</si>
  <si>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</si>
  <si>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</si>
  <si>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</si>
  <si>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</si>
  <si>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</si>
  <si>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</si>
  <si>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</si>
  <si>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</si>
  <si>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</si>
  <si>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</si>
  <si>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</si>
  <si>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</si>
  <si>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</si>
  <si>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</si>
  <si>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</si>
  <si>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</si>
  <si>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</si>
  <si>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</si>
  <si>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</si>
  <si>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</si>
  <si>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</si>
  <si>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</si>
  <si>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</si>
  <si>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</si>
  <si>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</si>
  <si>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</si>
  <si>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</si>
  <si>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</si>
  <si>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</si>
  <si>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</si>
  <si>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</si>
  <si>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</si>
  <si>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</si>
  <si>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</si>
  <si>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</si>
  <si>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</si>
  <si>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</si>
  <si>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</si>
  <si>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</si>
  <si>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</si>
  <si>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</si>
  <si>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</si>
  <si>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</si>
  <si>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</si>
  <si>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</si>
  <si>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</si>
  <si>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</si>
  <si>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</si>
  <si>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</si>
  <si>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</si>
  <si>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</si>
  <si>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</si>
  <si>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</si>
  <si>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</si>
  <si>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</si>
  <si>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</si>
  <si>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</si>
  <si>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</si>
  <si>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</si>
  <si>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</si>
  <si>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</si>
  <si>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</si>
  <si>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</si>
  <si>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</si>
  <si>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</si>
  <si>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</si>
  <si>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</si>
  <si>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</si>
  <si>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</si>
  <si>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</si>
  <si>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</si>
  <si>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</si>
  <si>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</si>
  <si>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</si>
  <si>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</si>
  <si>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</si>
  <si>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</si>
  <si>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</si>
  <si>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</si>
  <si>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</si>
  <si>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</si>
  <si>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</si>
  <si>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</si>
  <si>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</si>
  <si>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</si>
  <si>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</si>
  <si>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</si>
  <si>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</si>
  <si>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</si>
  <si>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</si>
  <si>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</si>
  <si>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</si>
  <si>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</si>
  <si>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</si>
  <si>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</si>
  <si>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</si>
  <si>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</si>
  <si>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</si>
  <si>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</si>
  <si>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</si>
  <si>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</si>
  <si>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</si>
  <si>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</si>
  <si>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</si>
  <si>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</si>
  <si>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</si>
  <si>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</si>
  <si>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</si>
  <si>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</si>
  <si>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</si>
  <si>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</si>
  <si>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</si>
  <si>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</si>
  <si>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</si>
  <si>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</si>
  <si>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</si>
  <si>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</si>
  <si>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</si>
  <si>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</si>
  <si>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</si>
  <si>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</si>
  <si>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</si>
  <si>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</si>
  <si>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</si>
  <si>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</si>
  <si>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</si>
  <si>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</si>
  <si>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</si>
  <si>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</si>
  <si>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</si>
  <si>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</si>
  <si>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</si>
  <si>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</si>
  <si>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</si>
  <si>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</si>
  <si>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</si>
  <si>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</si>
  <si>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</si>
  <si>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</si>
  <si>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</si>
  <si>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</si>
  <si>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</si>
  <si>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</si>
  <si>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</si>
  <si>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</si>
  <si>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</si>
  <si>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</si>
  <si>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</si>
  <si>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</si>
  <si>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</si>
  <si>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</si>
  <si>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</si>
  <si>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</si>
  <si>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</si>
  <si>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</si>
  <si>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</si>
  <si>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</si>
  <si>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</si>
  <si>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</si>
  <si>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</si>
  <si>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</si>
  <si>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</si>
  <si>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</si>
  <si>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</si>
  <si>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</si>
  <si>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</si>
  <si>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</si>
  <si>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</si>
  <si>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</si>
  <si>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</si>
  <si>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</si>
  <si>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</si>
  <si>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</si>
  <si>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</si>
  <si>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</si>
  <si>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</si>
  <si>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</si>
  <si>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</si>
  <si>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</si>
  <si>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</si>
  <si>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</si>
  <si>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</si>
  <si>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</si>
  <si>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</si>
  <si>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</si>
  <si>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</si>
  <si>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</si>
  <si>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</si>
  <si>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</si>
  <si>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</si>
  <si>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</si>
  <si>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</si>
  <si>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</si>
  <si>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</si>
  <si>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</si>
  <si>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</si>
  <si>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</si>
  <si>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</si>
  <si>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</si>
  <si>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</si>
  <si>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</si>
  <si>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</si>
  <si>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</si>
  <si>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</si>
  <si>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</si>
  <si>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</si>
  <si>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</si>
  <si>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</si>
  <si>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</si>
  <si>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</si>
  <si>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</si>
  <si>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</si>
  <si>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</si>
  <si>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</si>
  <si>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</si>
  <si>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</si>
  <si>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</si>
  <si>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</si>
  <si>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</si>
  <si>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</si>
  <si>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</si>
  <si>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</si>
  <si>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</si>
  <si>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</si>
  <si>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</si>
  <si>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</si>
  <si>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</si>
  <si>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</si>
  <si>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</si>
  <si>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</si>
  <si>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</si>
  <si>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</si>
  <si>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</si>
  <si>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</si>
  <si>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</si>
  <si>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</si>
  <si>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</si>
  <si>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</si>
  <si>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</si>
  <si>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</si>
  <si>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</si>
  <si>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</si>
  <si>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</si>
  <si>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</si>
  <si>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</si>
  <si>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</si>
  <si>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</si>
  <si>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</si>
  <si>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</si>
  <si>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</si>
  <si>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</si>
  <si>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</si>
  <si>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</si>
  <si>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</si>
  <si>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</si>
  <si>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</si>
  <si>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</si>
  <si>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</si>
  <si>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</si>
  <si>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</si>
  <si>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</si>
  <si>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</si>
  <si>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</si>
  <si>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</si>
  <si>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</si>
  <si>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</si>
  <si>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</si>
  <si>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</si>
  <si>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</si>
  <si>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</si>
  <si>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</si>
  <si>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</si>
  <si>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</si>
  <si>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</si>
  <si>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</si>
  <si>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</si>
  <si>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</si>
  <si>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</si>
  <si>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</si>
  <si>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</si>
  <si>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</si>
  <si>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</si>
  <si>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</si>
  <si>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</si>
  <si>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</si>
  <si>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</si>
  <si>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</si>
  <si>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</si>
  <si>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</si>
  <si>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</si>
  <si>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</si>
  <si>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</si>
  <si>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</si>
  <si>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</si>
  <si>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</si>
  <si>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</si>
  <si>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</si>
  <si>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</si>
  <si>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</si>
  <si>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</si>
  <si>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</si>
  <si>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</si>
  <si>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</si>
  <si>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</si>
  <si>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</si>
  <si>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</si>
  <si>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</si>
  <si>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</si>
  <si>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</si>
  <si>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</si>
  <si>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</si>
  <si>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</si>
  <si>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</si>
  <si>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</si>
  <si>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</si>
  <si>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</si>
  <si>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</si>
  <si>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</si>
  <si>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</si>
  <si>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</si>
  <si>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</si>
  <si>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</si>
  <si>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</si>
  <si>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</si>
  <si>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</si>
  <si>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</si>
  <si>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</si>
  <si>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</si>
  <si>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</si>
  <si>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</si>
  <si>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</si>
  <si>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</si>
  <si>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</si>
  <si>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</si>
  <si>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</si>
  <si>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</si>
  <si>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</si>
  <si>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</si>
  <si>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</si>
  <si>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</si>
  <si>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</si>
  <si>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</si>
  <si>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</si>
  <si>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</si>
  <si>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</si>
  <si>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</si>
  <si>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</si>
  <si>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</si>
  <si>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</si>
  <si>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</si>
  <si>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</si>
  <si>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</si>
  <si>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</si>
  <si>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</si>
  <si>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</si>
  <si>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</si>
  <si>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</si>
  <si>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</si>
  <si>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</si>
  <si>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</si>
  <si>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</si>
  <si>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</si>
  <si>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</si>
  <si>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</si>
  <si>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</si>
  <si>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</si>
  <si>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</si>
  <si>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</si>
  <si>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</si>
  <si>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</si>
  <si>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</si>
  <si>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</si>
  <si>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</si>
  <si>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</si>
  <si>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</si>
  <si>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</si>
  <si>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</si>
  <si>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</si>
  <si>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</si>
  <si>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</si>
  <si>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</si>
  <si>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</si>
  <si>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</si>
  <si>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</si>
  <si>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</si>
  <si>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</si>
  <si>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</si>
  <si>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</si>
  <si>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</si>
  <si>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</si>
  <si>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</si>
  <si>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</si>
  <si>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</si>
  <si>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</si>
  <si>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</si>
  <si>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</si>
  <si>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</si>
  <si>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</si>
  <si>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</si>
  <si>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</si>
  <si>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</si>
  <si>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</si>
  <si>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</si>
  <si>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</si>
  <si>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</si>
  <si>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</si>
  <si>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</si>
  <si>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</si>
  <si>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</si>
  <si>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</si>
  <si>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</si>
  <si>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</si>
  <si>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</si>
  <si>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</si>
  <si>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</si>
  <si>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</si>
  <si>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</si>
  <si>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</si>
  <si>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</si>
  <si>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</si>
  <si>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</si>
  <si>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</si>
  <si>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</si>
  <si>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</si>
  <si>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</si>
  <si>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</si>
  <si>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</si>
  <si>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</si>
  <si>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</si>
  <si>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</si>
  <si>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</si>
  <si>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</si>
  <si>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</si>
  <si>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</si>
  <si>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</si>
  <si>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</si>
  <si>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</si>
  <si>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</si>
  <si>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</si>
  <si>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</si>
  <si>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</si>
  <si>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</si>
  <si>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</si>
  <si>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</si>
  <si>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</si>
  <si>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</si>
  <si>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</si>
  <si>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</si>
  <si>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</si>
  <si>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</si>
  <si>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</si>
  <si>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</si>
  <si>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</si>
  <si>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</si>
  <si>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</si>
  <si>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</si>
  <si>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</si>
  <si>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</si>
  <si>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</si>
  <si>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</si>
  <si>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</si>
  <si>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</si>
  <si>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</si>
  <si>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</si>
  <si>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</si>
  <si>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</si>
  <si>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</si>
  <si>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</si>
  <si>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</si>
  <si>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</si>
  <si>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</si>
  <si>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</si>
  <si>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</si>
  <si>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</si>
  <si>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</si>
  <si>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</si>
  <si>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</si>
  <si>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</si>
  <si>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</si>
  <si>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</si>
  <si>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</si>
  <si>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</si>
  <si>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</si>
  <si>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</si>
  <si>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</si>
  <si>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</si>
  <si>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</si>
  <si>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</si>
  <si>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</si>
  <si>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</si>
  <si>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</si>
  <si>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</si>
  <si>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</si>
  <si>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</si>
  <si>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</si>
  <si>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</si>
  <si>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</si>
  <si>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</si>
  <si>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</si>
  <si>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</si>
  <si>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</si>
  <si>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</si>
  <si>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</si>
  <si>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</si>
  <si>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</si>
  <si>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</si>
  <si>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</si>
  <si>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</si>
  <si>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</si>
  <si>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</si>
  <si>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</si>
  <si>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</si>
  <si>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</si>
  <si>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</si>
  <si>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</si>
  <si>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</si>
  <si>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</si>
  <si>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</si>
  <si>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</si>
  <si>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</si>
  <si>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</si>
  <si>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</si>
  <si>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</si>
  <si>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</si>
  <si>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</si>
  <si>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</si>
  <si>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</si>
  <si>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</si>
  <si>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</si>
  <si>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</si>
  <si>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</si>
  <si>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</si>
  <si>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</si>
  <si>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</si>
  <si>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</si>
  <si>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</si>
  <si>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</si>
  <si>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</si>
  <si>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</si>
  <si>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</si>
  <si>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</si>
  <si>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</si>
  <si>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</si>
  <si>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</si>
  <si>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</si>
  <si>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</si>
  <si>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</si>
  <si>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</si>
  <si>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</si>
  <si>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</si>
  <si>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</si>
  <si>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</si>
  <si>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</si>
  <si>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</si>
  <si>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</si>
  <si>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</si>
  <si>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</si>
  <si>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</si>
  <si>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</si>
  <si>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</si>
  <si>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</si>
  <si>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</si>
  <si>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</si>
  <si>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</si>
  <si>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</si>
  <si>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</si>
  <si>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</si>
  <si>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</si>
  <si>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</si>
  <si>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</si>
  <si>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</si>
  <si>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</si>
  <si>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</si>
  <si>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</si>
  <si>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</si>
  <si>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</si>
  <si>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</si>
  <si>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</si>
  <si>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</si>
  <si>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</si>
  <si>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</si>
  <si>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</si>
  <si>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</si>
  <si>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</si>
  <si>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</si>
  <si>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</si>
  <si>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</si>
  <si>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</si>
  <si>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</si>
  <si>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</si>
  <si>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</si>
  <si>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</si>
  <si>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</si>
  <si>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</si>
  <si>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</si>
  <si>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</si>
  <si>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</si>
  <si>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</si>
  <si>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</si>
  <si>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</si>
  <si>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</si>
  <si>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</si>
  <si>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</si>
  <si>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</si>
  <si>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</si>
  <si>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</si>
  <si>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</si>
  <si>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</si>
  <si>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</si>
  <si>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</si>
  <si>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</si>
  <si>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</si>
  <si>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</si>
  <si>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</si>
  <si>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</si>
  <si>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</si>
  <si>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</si>
  <si>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</si>
  <si>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</si>
  <si>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</si>
  <si>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</si>
  <si>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</si>
  <si>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</si>
  <si>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</si>
  <si>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</si>
  <si>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</si>
  <si>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</si>
  <si>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</si>
  <si>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</si>
  <si>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</si>
  <si>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</si>
  <si>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</si>
  <si>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</si>
  <si>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</si>
  <si>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</si>
  <si>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</si>
  <si>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</si>
  <si>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</si>
  <si>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</si>
  <si>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</si>
  <si>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</si>
  <si>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</si>
  <si>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</si>
  <si>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</si>
  <si>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</si>
  <si>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</si>
  <si>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</si>
  <si>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</si>
  <si>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</si>
  <si>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</si>
  <si>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</si>
  <si>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</si>
  <si>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</si>
  <si>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</si>
  <si>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</si>
  <si>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</si>
  <si>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</si>
  <si>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</si>
  <si>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</si>
  <si>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</si>
  <si>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</si>
  <si>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</si>
  <si>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</si>
  <si>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</si>
  <si>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</si>
  <si>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</si>
  <si>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</si>
  <si>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</si>
  <si>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</si>
  <si>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</si>
  <si>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</si>
  <si>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</si>
  <si>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</si>
  <si>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</si>
  <si>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</si>
  <si>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</si>
  <si>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</si>
  <si>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</si>
  <si>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</si>
  <si>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</si>
  <si>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</si>
  <si>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</si>
  <si>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</si>
  <si>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</si>
  <si>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</si>
  <si>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</si>
  <si>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</si>
  <si>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</si>
  <si>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</si>
  <si>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</si>
  <si>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</si>
  <si>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</si>
  <si>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</si>
  <si>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</si>
  <si>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</si>
  <si>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</si>
  <si>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</si>
  <si>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</si>
  <si>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</si>
  <si>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</si>
  <si>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</si>
  <si>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</si>
  <si>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</si>
  <si>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</si>
  <si>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</si>
  <si>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</si>
  <si>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</si>
  <si>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</si>
  <si>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</si>
  <si>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</si>
  <si>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</si>
  <si>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</si>
  <si>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</si>
  <si>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</si>
  <si>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</si>
  <si>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</si>
  <si>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</si>
  <si>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</si>
  <si>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</si>
  <si>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</si>
  <si>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</si>
  <si>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</si>
  <si>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</si>
  <si>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</si>
  <si>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</si>
  <si>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</si>
  <si>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</si>
  <si>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</si>
  <si>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</si>
  <si>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</si>
  <si>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</si>
  <si>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</si>
  <si>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</si>
  <si>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</si>
  <si>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</si>
  <si>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</si>
  <si>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</si>
  <si>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</si>
  <si>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</si>
  <si>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</si>
  <si>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</si>
  <si>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</si>
  <si>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</si>
  <si>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</si>
  <si>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</si>
  <si>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</si>
  <si>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</si>
  <si>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</si>
  <si>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</si>
  <si>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</si>
  <si>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</si>
  <si>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</si>
  <si>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</si>
  <si>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</si>
  <si>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</si>
  <si>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</si>
  <si>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</si>
  <si>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</si>
  <si>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</si>
  <si>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</si>
  <si>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</si>
  <si>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</si>
  <si>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</si>
  <si>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</si>
  <si>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</si>
  <si>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</si>
  <si>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</si>
  <si>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</si>
  <si>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</si>
  <si>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</si>
  <si>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</si>
  <si>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</si>
  <si>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</si>
  <si>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</si>
  <si>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</si>
  <si>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</si>
  <si>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</si>
  <si>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</si>
  <si>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</si>
  <si>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</si>
  <si>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</si>
  <si>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</si>
  <si>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</si>
  <si>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</si>
  <si>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</si>
  <si>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</si>
  <si>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</si>
  <si>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</si>
  <si>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</si>
  <si>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</si>
  <si>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</si>
  <si>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</si>
  <si>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</si>
  <si>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</si>
  <si>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</si>
  <si>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</si>
  <si>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</si>
  <si>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</si>
  <si>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</si>
  <si>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</si>
  <si>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</si>
  <si>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</si>
  <si>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</si>
  <si>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</si>
  <si>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</si>
  <si>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</si>
  <si>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</si>
  <si>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</si>
  <si>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</si>
  <si>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</si>
  <si>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</si>
  <si>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</si>
  <si>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</si>
  <si>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</si>
  <si>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</si>
  <si>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</si>
  <si>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</si>
  <si>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</si>
  <si>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</si>
  <si>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</si>
  <si>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</si>
  <si>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</si>
  <si>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</si>
  <si>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</si>
  <si>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</si>
  <si>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</si>
  <si>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</si>
  <si>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</si>
  <si>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</si>
  <si>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</si>
  <si>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</si>
  <si>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</si>
  <si>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</si>
  <si>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</si>
  <si>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</si>
  <si>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</si>
  <si>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</si>
  <si>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</si>
  <si>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</si>
  <si>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</si>
  <si>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</si>
  <si>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</si>
  <si>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</si>
  <si>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</si>
  <si>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</si>
  <si>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</si>
  <si>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</si>
  <si>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</si>
  <si>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</si>
  <si>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</si>
  <si>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</si>
  <si>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</si>
  <si>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</si>
  <si>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</si>
  <si>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</si>
  <si>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</si>
  <si>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</si>
  <si>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</si>
  <si>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</si>
  <si>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</si>
  <si>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</si>
  <si>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</si>
  <si>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</si>
  <si>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</si>
  <si>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</si>
  <si>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</si>
  <si>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</si>
  <si>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</si>
  <si>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</si>
  <si>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</si>
  <si>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</si>
  <si>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</si>
  <si>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</si>
  <si>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</si>
  <si>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</si>
  <si>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</si>
  <si>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</si>
  <si>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</si>
  <si>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</si>
  <si>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</si>
  <si>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</si>
  <si>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</si>
  <si>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</si>
  <si>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</si>
  <si>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</si>
  <si>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</si>
  <si>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</si>
  <si>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</si>
  <si>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</si>
  <si>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</si>
  <si>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</si>
  <si>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</si>
  <si>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</si>
  <si>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</si>
  <si>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</si>
  <si>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</si>
  <si>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</si>
  <si>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</si>
  <si>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</si>
  <si>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</si>
  <si>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</si>
  <si>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</si>
  <si>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</si>
  <si>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</si>
  <si>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</si>
  <si>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</si>
  <si>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</si>
  <si>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</si>
  <si>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</si>
  <si>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</si>
  <si>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</si>
  <si>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</si>
  <si>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</si>
  <si>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</si>
  <si>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</si>
  <si>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</si>
  <si>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</si>
  <si>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</si>
  <si>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</si>
  <si>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</si>
  <si>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</si>
  <si>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</si>
  <si>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</si>
  <si>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</si>
  <si>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</si>
  <si>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</si>
  <si>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</si>
  <si>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</si>
  <si>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</si>
  <si>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</si>
  <si>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</si>
  <si>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</si>
  <si>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</si>
  <si>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</si>
  <si>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</si>
  <si>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</si>
  <si>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</si>
  <si>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</si>
  <si>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</si>
  <si>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</si>
  <si>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</si>
  <si>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</si>
  <si>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</si>
  <si>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</si>
  <si>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</si>
  <si>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</si>
  <si>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</si>
  <si>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</si>
  <si>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</si>
  <si>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</si>
  <si>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</si>
  <si>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</si>
  <si>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</si>
  <si>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</si>
  <si>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</si>
  <si>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</si>
  <si>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</si>
  <si>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</si>
  <si>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</si>
  <si>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</si>
  <si>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</si>
  <si>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</si>
  <si>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</si>
  <si>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</si>
  <si>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</si>
  <si>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</si>
  <si>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</si>
  <si>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</si>
  <si>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</si>
  <si>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</si>
  <si>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</si>
  <si>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</si>
  <si>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</si>
  <si>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</si>
  <si>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</si>
  <si>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</si>
  <si>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</si>
  <si>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</si>
  <si>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</si>
  <si>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</si>
  <si>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</si>
  <si>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</si>
  <si>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</si>
  <si>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</si>
  <si>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</si>
  <si>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</si>
  <si>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</si>
  <si>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</si>
  <si>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</si>
  <si>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</si>
  <si>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</si>
  <si>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</si>
  <si>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</si>
  <si>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</si>
  <si>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</si>
  <si>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</si>
  <si>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</si>
  <si>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</si>
  <si>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</si>
  <si>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</si>
  <si>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</si>
  <si>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</si>
  <si>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</si>
  <si>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</si>
  <si>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</si>
  <si>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</si>
  <si>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</si>
  <si>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</si>
  <si>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</si>
  <si>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</si>
  <si>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</si>
  <si>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</si>
  <si>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</si>
  <si>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</si>
  <si>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</si>
  <si>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</si>
  <si>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</si>
  <si>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</si>
  <si>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</si>
  <si>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</si>
  <si>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</si>
  <si>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</si>
  <si>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</si>
  <si>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</si>
  <si>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</si>
  <si>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</si>
  <si>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</si>
  <si>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</si>
  <si>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</si>
  <si>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</si>
  <si>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</si>
  <si>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</si>
  <si>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</si>
  <si>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</si>
  <si>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</si>
  <si>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</si>
  <si>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</si>
  <si>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</si>
  <si>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</si>
  <si>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</si>
  <si>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</si>
  <si>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</si>
  <si>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</si>
  <si>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</si>
  <si>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</si>
  <si>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</si>
  <si>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</si>
  <si>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</si>
  <si>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</si>
  <si>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</si>
  <si>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</si>
  <si>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</si>
  <si>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</si>
  <si>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</si>
  <si>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</si>
  <si>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</si>
  <si>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</si>
  <si>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</si>
  <si>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</si>
  <si>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</si>
  <si>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</si>
  <si>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</si>
  <si>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</si>
  <si>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</si>
  <si>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</si>
  <si>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</si>
  <si>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</si>
  <si>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</si>
  <si>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</si>
  <si>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</si>
  <si>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</si>
  <si>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</si>
  <si>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</si>
  <si>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</si>
  <si>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</si>
  <si>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</si>
  <si>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</si>
  <si>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</si>
  <si>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</si>
  <si>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</si>
  <si>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</si>
  <si>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</si>
  <si>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</si>
  <si>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</si>
  <si>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</si>
  <si>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</si>
  <si>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</si>
  <si>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</si>
  <si>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</si>
  <si>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</si>
  <si>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</si>
  <si>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</si>
  <si>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</si>
  <si>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</si>
  <si>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</si>
  <si>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</si>
  <si>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</si>
  <si>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</si>
  <si>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</si>
  <si>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</si>
  <si>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</si>
  <si>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</si>
  <si>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</si>
  <si>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</si>
  <si>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</si>
  <si>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</si>
  <si>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</si>
  <si>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</si>
  <si>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</si>
  <si>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</si>
  <si>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</si>
  <si>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</si>
  <si>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</si>
  <si>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</si>
  <si>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</si>
  <si>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</si>
  <si>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</si>
  <si>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</si>
  <si>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</si>
  <si>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</si>
  <si>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</si>
  <si>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</si>
  <si>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</si>
  <si>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</si>
  <si>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</si>
  <si>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</si>
  <si>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</si>
  <si>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</si>
  <si>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</si>
  <si>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</si>
  <si>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</si>
  <si>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</si>
  <si>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</si>
  <si>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</si>
  <si>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</si>
  <si>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</si>
  <si>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</si>
  <si>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</si>
  <si>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</si>
  <si>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</si>
  <si>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</si>
  <si>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</si>
  <si>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</si>
  <si>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</si>
  <si>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</si>
  <si>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</si>
  <si>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</si>
  <si>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</si>
  <si>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</si>
  <si>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</si>
  <si>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</si>
  <si>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</si>
  <si>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</si>
  <si>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</si>
  <si>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</si>
  <si>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</si>
  <si>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</si>
  <si>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</si>
  <si>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</si>
  <si>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</si>
  <si>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</si>
  <si>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</si>
  <si>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</si>
  <si>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</si>
  <si>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</si>
  <si>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</si>
  <si>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</si>
  <si>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</si>
  <si>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</si>
  <si>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</si>
  <si>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</si>
  <si>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</si>
  <si>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</si>
  <si>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</si>
  <si>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</si>
  <si>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</si>
  <si>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</si>
  <si>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</si>
  <si>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</si>
  <si>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</si>
  <si>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</si>
  <si>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</si>
  <si>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</si>
  <si>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</si>
  <si>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</si>
  <si>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</si>
  <si>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</si>
  <si>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</si>
  <si>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</si>
  <si>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</si>
  <si>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</si>
  <si>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</si>
  <si>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</si>
  <si>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</si>
  <si>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</si>
  <si>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</si>
  <si>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</si>
  <si>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</si>
  <si>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</si>
  <si>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</si>
  <si>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</si>
  <si>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</si>
  <si>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</si>
  <si>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</si>
  <si>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</si>
  <si>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</si>
  <si>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</si>
  <si>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</si>
  <si>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</si>
  <si>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</si>
  <si>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</si>
  <si>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</si>
  <si>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</si>
  <si>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</si>
  <si>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</si>
  <si>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</si>
  <si>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</si>
  <si>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</si>
  <si>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</si>
  <si>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</si>
  <si>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</si>
  <si>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</si>
  <si>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</si>
  <si>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</si>
  <si>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</si>
  <si>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</si>
  <si>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</si>
  <si>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</si>
  <si>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</si>
  <si>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</si>
  <si>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</si>
  <si>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</si>
  <si>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</si>
  <si>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</si>
  <si>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</si>
  <si>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</si>
  <si>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</si>
  <si>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</si>
  <si>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</si>
  <si>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</si>
  <si>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</si>
  <si>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</si>
  <si>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</si>
  <si>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</si>
  <si>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</si>
  <si>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</si>
  <si>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</si>
  <si>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</si>
  <si>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</si>
  <si>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</si>
  <si>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</si>
  <si>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</si>
  <si>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</si>
  <si>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</si>
  <si>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</si>
  <si>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</si>
  <si>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</si>
  <si>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</si>
  <si>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</si>
  <si>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</si>
  <si>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</si>
  <si>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</si>
  <si>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</si>
  <si>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</si>
  <si>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</si>
  <si>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</si>
  <si>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</si>
  <si>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</si>
  <si>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</si>
  <si>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</si>
  <si>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</si>
  <si>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</si>
  <si>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</si>
  <si>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</si>
  <si>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</si>
  <si>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</si>
  <si>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</si>
  <si>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</si>
  <si>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</si>
  <si>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</si>
  <si>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</si>
  <si>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</si>
  <si>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</si>
  <si>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</si>
  <si>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</si>
  <si>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</si>
  <si>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</si>
  <si>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</si>
  <si>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</si>
  <si>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</si>
  <si>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</si>
  <si>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</si>
  <si>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</si>
  <si>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</si>
  <si>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</si>
  <si>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</si>
  <si>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</si>
  <si>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</si>
  <si>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</si>
  <si>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</si>
  <si>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</si>
  <si>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</si>
  <si>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</si>
  <si>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</si>
  <si>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</si>
  <si>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</si>
  <si>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</si>
  <si>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</si>
  <si>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</si>
  <si>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</si>
  <si>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</si>
  <si>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</si>
  <si>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</si>
  <si>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</si>
  <si>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</si>
  <si>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</si>
  <si>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</si>
  <si>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</si>
  <si>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</si>
  <si>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</si>
  <si>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</si>
  <si>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</si>
  <si>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</si>
  <si>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</si>
  <si>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</si>
  <si>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</si>
  <si>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</si>
  <si>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</si>
  <si>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</si>
  <si>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</si>
  <si>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</si>
  <si>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</si>
  <si>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</si>
  <si>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</si>
  <si>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</si>
  <si>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</si>
  <si>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</si>
  <si>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</si>
  <si>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</si>
  <si>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</si>
  <si>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</si>
  <si>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</si>
  <si>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</si>
  <si>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</si>
  <si>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</si>
  <si>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</si>
  <si>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</si>
  <si>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</si>
  <si>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</si>
  <si>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</si>
  <si>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</si>
  <si>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</si>
  <si>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</si>
  <si>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</si>
  <si>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</si>
  <si>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</si>
  <si>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</si>
  <si>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</si>
  <si>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</si>
  <si>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</si>
  <si>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</si>
  <si>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</si>
  <si>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</si>
  <si>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</si>
  <si>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</si>
  <si>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</si>
  <si>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</si>
  <si>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</si>
  <si>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</si>
  <si>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</si>
  <si>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</si>
  <si>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</si>
  <si>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</si>
  <si>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</si>
  <si>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</si>
  <si>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</si>
  <si>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</si>
  <si>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</si>
  <si>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</si>
  <si>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</si>
  <si>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</si>
  <si>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</si>
  <si>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</si>
  <si>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</si>
  <si>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</si>
  <si>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</si>
  <si>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</si>
  <si>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</si>
  <si>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</si>
  <si>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</si>
  <si>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</si>
  <si>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</si>
  <si>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</si>
  <si>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</si>
  <si>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</si>
  <si>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</si>
  <si>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</si>
  <si>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</si>
  <si>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</si>
  <si>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</si>
  <si>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</si>
  <si>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</si>
  <si>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</si>
  <si>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</si>
  <si>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</si>
  <si>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</si>
  <si>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</si>
  <si>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</si>
  <si>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</si>
  <si>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</si>
  <si>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</si>
  <si>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</si>
  <si>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</si>
  <si>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</si>
  <si>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</si>
  <si>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</si>
  <si>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</si>
  <si>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</si>
  <si>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</si>
  <si>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</si>
  <si>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</si>
  <si>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</si>
  <si>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</si>
  <si>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</si>
  <si>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</si>
  <si>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</si>
  <si>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</si>
  <si>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</si>
  <si>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</si>
  <si>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</si>
  <si>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</si>
  <si>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</si>
  <si>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</si>
  <si>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</si>
  <si>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</si>
  <si>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</si>
  <si>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</si>
  <si>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</si>
  <si>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</si>
  <si>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</si>
  <si>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</si>
  <si>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</si>
  <si>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</si>
  <si>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</si>
  <si>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</si>
  <si>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</si>
  <si>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</si>
  <si>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</si>
  <si>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</si>
  <si>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</si>
  <si>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</si>
  <si>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</si>
  <si>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</si>
  <si>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</si>
  <si>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</si>
  <si>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</si>
  <si>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</si>
  <si>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</si>
  <si>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</si>
  <si>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</si>
  <si>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</si>
  <si>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</si>
  <si>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</si>
  <si>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</si>
  <si>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</si>
  <si>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</si>
  <si>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</si>
  <si>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</si>
  <si>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</si>
  <si>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</si>
  <si>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</si>
  <si>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</si>
  <si>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</si>
  <si>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</si>
  <si>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</si>
  <si>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</si>
  <si>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</si>
  <si>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</si>
  <si>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</si>
  <si>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</si>
  <si>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</si>
  <si>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</si>
  <si>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</si>
  <si>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</si>
  <si>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</si>
  <si>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</si>
  <si>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</si>
  <si>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</si>
  <si>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</si>
  <si>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</si>
  <si>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</si>
  <si>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</si>
  <si>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</si>
  <si>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</si>
  <si>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</si>
  <si>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</si>
  <si>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</si>
  <si>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</si>
  <si>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</si>
  <si>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</si>
  <si>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</si>
  <si>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</si>
  <si>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</si>
  <si>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</si>
  <si>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</si>
  <si>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</si>
  <si>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</si>
  <si>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</si>
  <si>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</si>
  <si>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</si>
  <si>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</si>
  <si>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</si>
  <si>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</si>
  <si>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</si>
  <si>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</si>
  <si>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</si>
  <si>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</si>
  <si>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</si>
  <si>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</si>
  <si>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</si>
  <si>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</si>
  <si>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</si>
  <si>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</si>
  <si>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 JUVENTUD DE LEON GUANAJUATO</t>
  </si>
  <si>
    <t>Al 31 de diciembre de 2020 y al 31 de diciembre de 2021 (b)</t>
  </si>
  <si>
    <t>Del 1 de enero al 31 de diciembre de 2021 (b)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</si>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</sst>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27" sqref="C27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41690432.002592862</v>
      </c>
      <c r="C8" s="40">
        <f t="shared" ref="C8:D8" si="0">SUM(C9:C11)</f>
        <v>45239793.839999996</v>
      </c>
      <c r="D8" s="40">
        <f t="shared" si="0"/>
        <v>45239793.839999996</v>
      </c>
    </row>
    <row r="9" spans="1:11" x14ac:dyDescent="0.25">
      <c r="A9" s="53" t="s">
        <v>169</v>
      </c>
      <c r="B9" s="23">
        <v>41690432.002592862</v>
      </c>
      <c r="C9" s="23">
        <v>45239793.839999996</v>
      </c>
      <c r="D9" s="23">
        <v>45239793.839999996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41690432.002592862</v>
      </c>
      <c r="C13" s="40">
        <f t="shared" ref="C13:D13" si="2">C14+C15</f>
        <v>42410353.630000003</v>
      </c>
      <c r="D13" s="40">
        <f t="shared" si="2"/>
        <v>41685841.930000007</v>
      </c>
    </row>
    <row r="14" spans="1:11" x14ac:dyDescent="0.25">
      <c r="A14" s="53" t="s">
        <v>172</v>
      </c>
      <c r="B14" s="23">
        <v>41690432.002592862</v>
      </c>
      <c r="C14" s="23">
        <v>42410353.630000003</v>
      </c>
      <c r="D14" s="23">
        <v>41685841.930000007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2829440.2099999934</v>
      </c>
      <c r="D21" s="40">
        <f t="shared" si="4"/>
        <v>3553951.909999989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2829440.2099999934</v>
      </c>
      <c r="D23" s="40">
        <f t="shared" si="5"/>
        <v>3553951.909999989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2829440.2099999934</v>
      </c>
      <c r="D25" s="40">
        <f>D23-D17</f>
        <v>3553951.909999989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2829440.2099999934</v>
      </c>
      <c r="D33" s="61">
        <f t="shared" si="8"/>
        <v>3553951.909999989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41690432.002592862</v>
      </c>
      <c r="C48" s="124">
        <f>C9</f>
        <v>45239793.839999996</v>
      </c>
      <c r="D48" s="124">
        <f t="shared" ref="D48" si="12">D9</f>
        <v>45239793.839999996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41690432.002592862</v>
      </c>
      <c r="C53" s="60">
        <f t="shared" ref="C53:D53" si="14">C14</f>
        <v>42410353.630000003</v>
      </c>
      <c r="D53" s="60">
        <f t="shared" si="14"/>
        <v>41685841.930000007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2829440.2099999934</v>
      </c>
      <c r="D57" s="61">
        <f t="shared" ref="D57" si="16">D48+D49-D53+D55</f>
        <v>3553951.909999989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2829440.2099999934</v>
      </c>
      <c r="D59" s="61">
        <f t="shared" si="17"/>
        <v>3553951.909999989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41690432.002592862</v>
      </c>
      <c r="Q2" s="18">
        <f>'Formato 4'!C8</f>
        <v>45239793.839999996</v>
      </c>
      <c r="R2" s="18">
        <f>'Formato 4'!D8</f>
        <v>45239793.839999996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41690432.002592862</v>
      </c>
      <c r="Q3" s="18">
        <f>'Formato 4'!C9</f>
        <v>45239793.839999996</v>
      </c>
      <c r="R3" s="18">
        <f>'Formato 4'!D9</f>
        <v>45239793.839999996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41690432.002592862</v>
      </c>
      <c r="Q6" s="18">
        <f>'Formato 4'!C13</f>
        <v>42410353.630000003</v>
      </c>
      <c r="R6" s="18">
        <f>'Formato 4'!D13</f>
        <v>41685841.930000007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41690432.002592862</v>
      </c>
      <c r="Q7" s="18">
        <f>'Formato 4'!C14</f>
        <v>42410353.630000003</v>
      </c>
      <c r="R7" s="18">
        <f>'Formato 4'!D14</f>
        <v>41685841.930000007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2829440.2099999934</v>
      </c>
      <c r="R12" s="18">
        <f>'Formato 4'!D21</f>
        <v>3553951.909999989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2829440.2099999934</v>
      </c>
      <c r="R13" s="18">
        <f>'Formato 4'!D23</f>
        <v>3553951.909999989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2829440.2099999934</v>
      </c>
      <c r="R14" s="18">
        <f>'Formato 4'!D25</f>
        <v>3553951.909999989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2829440.2099999934</v>
      </c>
      <c r="R18">
        <f>'Formato 4'!D33</f>
        <v>3553951.909999989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41690432.002592862</v>
      </c>
      <c r="Q26">
        <f>'Formato 4'!C48</f>
        <v>45239793.839999996</v>
      </c>
      <c r="R26">
        <f>'Formato 4'!D48</f>
        <v>45239793.839999996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41690432.002592862</v>
      </c>
      <c r="Q30">
        <f>'Formato 4'!C53</f>
        <v>42410353.630000003</v>
      </c>
      <c r="R30">
        <f>'Formato 4'!D53</f>
        <v>41685841.930000007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3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41690432.002592862</v>
      </c>
      <c r="C34" s="60">
        <v>3300000</v>
      </c>
      <c r="D34" s="60">
        <v>44990432.002592862</v>
      </c>
      <c r="E34" s="60">
        <v>44990432.439999998</v>
      </c>
      <c r="F34" s="60">
        <v>44990432.439999998</v>
      </c>
      <c r="G34" s="60">
        <f>F34-B34</f>
        <v>3300000.437407136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218405.84</v>
      </c>
      <c r="D37" s="60">
        <f t="shared" si="6"/>
        <v>218405.84</v>
      </c>
      <c r="E37" s="60">
        <f t="shared" si="6"/>
        <v>249361.4</v>
      </c>
      <c r="F37" s="60">
        <f t="shared" si="6"/>
        <v>249361.4</v>
      </c>
      <c r="G37" s="60">
        <f t="shared" si="6"/>
        <v>249361.4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218405.84</v>
      </c>
      <c r="D39" s="60">
        <v>218405.84</v>
      </c>
      <c r="E39" s="60">
        <v>249361.4</v>
      </c>
      <c r="F39" s="60">
        <v>249361.4</v>
      </c>
      <c r="G39" s="60">
        <f>F39-B39</f>
        <v>249361.4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41690432.002592862</v>
      </c>
      <c r="C41" s="61">
        <f t="shared" ref="C41:E41" si="7">SUM(C9,C10,C11,C12,C13,C14,C15,C16,C28,C34,C35,C37)</f>
        <v>3518405.84</v>
      </c>
      <c r="D41" s="61">
        <f t="shared" si="7"/>
        <v>45208837.842592865</v>
      </c>
      <c r="E41" s="61">
        <f t="shared" si="7"/>
        <v>45239793.839999996</v>
      </c>
      <c r="F41" s="61">
        <f>SUM(F9,F10,F11,F12,F13,F14,F15,F16,F28,F34,F35,F37)</f>
        <v>45239793.839999996</v>
      </c>
      <c r="G41" s="61">
        <f>SUM(G9,G10,G11,G12,G13,G14,G15,G16,G28,G34,G35,G37)</f>
        <v>3549361.8374071359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3549361.8374071359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41690432.002592862</v>
      </c>
      <c r="C70" s="61">
        <f t="shared" ref="C70:G70" si="15">C41+C65+C67</f>
        <v>3518405.84</v>
      </c>
      <c r="D70" s="61">
        <f t="shared" si="15"/>
        <v>45208837.842592865</v>
      </c>
      <c r="E70" s="61">
        <f t="shared" si="15"/>
        <v>45239793.839999996</v>
      </c>
      <c r="F70" s="61">
        <f t="shared" si="15"/>
        <v>45239793.839999996</v>
      </c>
      <c r="G70" s="61">
        <f t="shared" si="15"/>
        <v>3549361.8374071359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41690432.002592862</v>
      </c>
      <c r="Q28" s="18">
        <f>'Formato 5'!C34</f>
        <v>3300000</v>
      </c>
      <c r="R28" s="18">
        <f>'Formato 5'!D34</f>
        <v>44990432.002592862</v>
      </c>
      <c r="S28" s="18">
        <f>'Formato 5'!E34</f>
        <v>44990432.439999998</v>
      </c>
      <c r="T28" s="18">
        <f>'Formato 5'!F34</f>
        <v>44990432.439999998</v>
      </c>
      <c r="U28" s="18">
        <f>'Formato 5'!G34</f>
        <v>3300000.437407136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218405.84</v>
      </c>
      <c r="R31" s="18">
        <f>'Formato 5'!D37</f>
        <v>218405.84</v>
      </c>
      <c r="S31" s="18">
        <f>'Formato 5'!E37</f>
        <v>249361.4</v>
      </c>
      <c r="T31" s="18">
        <f>'Formato 5'!F37</f>
        <v>249361.4</v>
      </c>
      <c r="U31" s="18">
        <f>'Formato 5'!G37</f>
        <v>249361.4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218405.84</v>
      </c>
      <c r="R33" s="18">
        <f>'Formato 5'!D39</f>
        <v>218405.84</v>
      </c>
      <c r="S33" s="18">
        <f>'Formato 5'!E39</f>
        <v>249361.4</v>
      </c>
      <c r="T33" s="18">
        <f>'Formato 5'!F39</f>
        <v>249361.4</v>
      </c>
      <c r="U33" s="18">
        <f>'Formato 5'!G39</f>
        <v>249361.4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41690432.002592862</v>
      </c>
      <c r="Q34">
        <f>'Formato 5'!C41</f>
        <v>3518405.84</v>
      </c>
      <c r="R34">
        <f>'Formato 5'!D41</f>
        <v>45208837.842592865</v>
      </c>
      <c r="S34">
        <f>'Formato 5'!E41</f>
        <v>45239793.839999996</v>
      </c>
      <c r="T34">
        <f>'Formato 5'!F41</f>
        <v>45239793.839999996</v>
      </c>
      <c r="U34">
        <f>'Formato 5'!G41</f>
        <v>3549361.8374071359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3549361.8374071359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3" zoomScaleNormal="93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LA JUVENTUD DE LEON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41690432.002592862</v>
      </c>
      <c r="C9" s="79">
        <f t="shared" ref="C9:G9" si="0">SUM(C10,C18,C28,C38,C48,C58,C62,C71,C75)</f>
        <v>3518405.8400000003</v>
      </c>
      <c r="D9" s="79">
        <f t="shared" si="0"/>
        <v>45208837.842592865</v>
      </c>
      <c r="E9" s="79">
        <f t="shared" si="0"/>
        <v>42410353.630000003</v>
      </c>
      <c r="F9" s="79">
        <f t="shared" si="0"/>
        <v>41685841.930000007</v>
      </c>
      <c r="G9" s="79">
        <f t="shared" si="0"/>
        <v>2798484.2125928686</v>
      </c>
    </row>
    <row r="10" spans="1:7" ht="14.25" x14ac:dyDescent="0.45">
      <c r="A10" s="83" t="s">
        <v>286</v>
      </c>
      <c r="B10" s="80">
        <f>SUM(B11:B17)</f>
        <v>29968985.702592865</v>
      </c>
      <c r="C10" s="80">
        <f t="shared" ref="C10:F10" si="1">SUM(C11:C17)</f>
        <v>0</v>
      </c>
      <c r="D10" s="80">
        <f t="shared" si="1"/>
        <v>29968985.702592865</v>
      </c>
      <c r="E10" s="80">
        <f t="shared" si="1"/>
        <v>28075487.780000001</v>
      </c>
      <c r="F10" s="80">
        <f t="shared" si="1"/>
        <v>27501147.080000002</v>
      </c>
      <c r="G10" s="80">
        <f>SUM(G11:G17)</f>
        <v>1893497.9225928695</v>
      </c>
    </row>
    <row r="11" spans="1:7" x14ac:dyDescent="0.25">
      <c r="A11" s="84" t="s">
        <v>287</v>
      </c>
      <c r="B11" s="80">
        <v>18172449.728595</v>
      </c>
      <c r="C11" s="80">
        <v>0</v>
      </c>
      <c r="D11" s="80">
        <v>18172449.728595</v>
      </c>
      <c r="E11" s="80">
        <v>17094035.879999999</v>
      </c>
      <c r="F11" s="80">
        <v>17094035.879999999</v>
      </c>
      <c r="G11" s="80">
        <f>D11-E11</f>
        <v>1078413.8485950008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3023661.5745395683</v>
      </c>
      <c r="C13" s="80">
        <v>0</v>
      </c>
      <c r="D13" s="80">
        <v>3023661.5745395683</v>
      </c>
      <c r="E13" s="80">
        <v>2852829.7600000002</v>
      </c>
      <c r="F13" s="80">
        <v>2852829.76</v>
      </c>
      <c r="G13" s="80">
        <f t="shared" ref="G13:G17" si="2">D13-E13</f>
        <v>170831.81453956803</v>
      </c>
    </row>
    <row r="14" spans="1:7" x14ac:dyDescent="0.25">
      <c r="A14" s="84" t="s">
        <v>290</v>
      </c>
      <c r="B14" s="80">
        <v>4458889.175469907</v>
      </c>
      <c r="C14" s="80">
        <v>0</v>
      </c>
      <c r="D14" s="80">
        <v>4458889.175469907</v>
      </c>
      <c r="E14" s="80">
        <v>4172613.0699999994</v>
      </c>
      <c r="F14" s="80">
        <v>3598272.3699999996</v>
      </c>
      <c r="G14" s="80">
        <f t="shared" si="2"/>
        <v>286276.10546990763</v>
      </c>
    </row>
    <row r="15" spans="1:7" x14ac:dyDescent="0.25">
      <c r="A15" s="84" t="s">
        <v>291</v>
      </c>
      <c r="B15" s="80">
        <v>4313985.2239883933</v>
      </c>
      <c r="C15" s="80">
        <v>0</v>
      </c>
      <c r="D15" s="80">
        <v>4313985.2239883933</v>
      </c>
      <c r="E15" s="80">
        <v>3956009.0700000003</v>
      </c>
      <c r="F15" s="80">
        <v>3956009.07</v>
      </c>
      <c r="G15" s="80">
        <f t="shared" si="2"/>
        <v>357976.15398839302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1386484.4300000002</v>
      </c>
      <c r="C18" s="80">
        <f t="shared" ref="C18:F18" si="3">SUM(C19:C27)</f>
        <v>35000.000000000058</v>
      </c>
      <c r="D18" s="80">
        <f t="shared" si="3"/>
        <v>1421484.4300000002</v>
      </c>
      <c r="E18" s="80">
        <f t="shared" si="3"/>
        <v>1208783.7</v>
      </c>
      <c r="F18" s="80">
        <f t="shared" si="3"/>
        <v>1208783.7</v>
      </c>
      <c r="G18" s="80">
        <f>SUM(G19:G27)</f>
        <v>212700.7300000001</v>
      </c>
    </row>
    <row r="19" spans="1:7" x14ac:dyDescent="0.25">
      <c r="A19" s="84" t="s">
        <v>295</v>
      </c>
      <c r="B19" s="80">
        <v>473824.11000000004</v>
      </c>
      <c r="C19" s="80">
        <v>-86742.78</v>
      </c>
      <c r="D19" s="80">
        <v>387081.33000000007</v>
      </c>
      <c r="E19" s="80">
        <v>384115.49000000005</v>
      </c>
      <c r="F19" s="80">
        <v>384115.49000000005</v>
      </c>
      <c r="G19" s="80">
        <f>D19-E19</f>
        <v>2965.8400000000256</v>
      </c>
    </row>
    <row r="20" spans="1:7" x14ac:dyDescent="0.25">
      <c r="A20" s="84" t="s">
        <v>296</v>
      </c>
      <c r="B20" s="80">
        <v>0</v>
      </c>
      <c r="C20" s="80">
        <v>450</v>
      </c>
      <c r="D20" s="80">
        <v>450</v>
      </c>
      <c r="E20" s="80">
        <v>450</v>
      </c>
      <c r="F20" s="80">
        <v>450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241380.32</v>
      </c>
      <c r="C22" s="80">
        <v>-49462.359999999986</v>
      </c>
      <c r="D22" s="80">
        <v>191917.96000000002</v>
      </c>
      <c r="E22" s="80">
        <v>128779.20000000001</v>
      </c>
      <c r="F22" s="80">
        <v>128779.20000000001</v>
      </c>
      <c r="G22" s="80">
        <f t="shared" si="4"/>
        <v>63138.760000000009</v>
      </c>
    </row>
    <row r="23" spans="1:7" x14ac:dyDescent="0.25">
      <c r="A23" s="84" t="s">
        <v>299</v>
      </c>
      <c r="B23" s="80">
        <v>30000</v>
      </c>
      <c r="C23" s="80">
        <v>7242.1300000000047</v>
      </c>
      <c r="D23" s="80">
        <v>37242.130000000005</v>
      </c>
      <c r="E23" s="80">
        <v>35801.130000000005</v>
      </c>
      <c r="F23" s="80">
        <v>35801.130000000005</v>
      </c>
      <c r="G23" s="80">
        <f t="shared" si="4"/>
        <v>1441</v>
      </c>
    </row>
    <row r="24" spans="1:7" x14ac:dyDescent="0.25">
      <c r="A24" s="84" t="s">
        <v>300</v>
      </c>
      <c r="B24" s="80">
        <v>500000</v>
      </c>
      <c r="C24" s="80">
        <v>-145000</v>
      </c>
      <c r="D24" s="80">
        <v>355000</v>
      </c>
      <c r="E24" s="80">
        <v>311495.44</v>
      </c>
      <c r="F24" s="80">
        <v>311495.44</v>
      </c>
      <c r="G24" s="80">
        <f t="shared" si="4"/>
        <v>43504.56</v>
      </c>
    </row>
    <row r="25" spans="1:7" x14ac:dyDescent="0.25">
      <c r="A25" s="84" t="s">
        <v>301</v>
      </c>
      <c r="B25" s="80">
        <v>33000</v>
      </c>
      <c r="C25" s="80">
        <v>33202</v>
      </c>
      <c r="D25" s="80">
        <v>66202</v>
      </c>
      <c r="E25" s="80">
        <v>20750</v>
      </c>
      <c r="F25" s="80">
        <v>20750</v>
      </c>
      <c r="G25" s="80">
        <f t="shared" si="4"/>
        <v>45452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108280</v>
      </c>
      <c r="C27" s="80">
        <v>275311.01000000007</v>
      </c>
      <c r="D27" s="80">
        <v>383591.01000000007</v>
      </c>
      <c r="E27" s="80">
        <v>327392.44</v>
      </c>
      <c r="F27" s="80">
        <v>327392.44</v>
      </c>
      <c r="G27" s="80">
        <f t="shared" si="4"/>
        <v>56198.570000000065</v>
      </c>
    </row>
    <row r="28" spans="1:7" x14ac:dyDescent="0.25">
      <c r="A28" s="83" t="s">
        <v>304</v>
      </c>
      <c r="B28" s="80">
        <f>SUM(B29:B37)</f>
        <v>8054676.8700000001</v>
      </c>
      <c r="C28" s="80">
        <f t="shared" ref="C28:G28" si="5">SUM(C29:C37)</f>
        <v>3483405.8400000003</v>
      </c>
      <c r="D28" s="80">
        <f t="shared" si="5"/>
        <v>11538082.710000001</v>
      </c>
      <c r="E28" s="80">
        <f t="shared" si="5"/>
        <v>10963146.130000001</v>
      </c>
      <c r="F28" s="80">
        <f t="shared" si="5"/>
        <v>10812975.130000001</v>
      </c>
      <c r="G28" s="80">
        <f t="shared" si="5"/>
        <v>574936.57999999938</v>
      </c>
    </row>
    <row r="29" spans="1:7" x14ac:dyDescent="0.25">
      <c r="A29" s="84" t="s">
        <v>305</v>
      </c>
      <c r="B29" s="80">
        <v>344000</v>
      </c>
      <c r="C29" s="80">
        <v>609.92999999999995</v>
      </c>
      <c r="D29" s="80">
        <v>344609.93</v>
      </c>
      <c r="E29" s="80">
        <v>247107.52</v>
      </c>
      <c r="F29" s="80">
        <v>247107.52</v>
      </c>
      <c r="G29" s="80">
        <f>D29-E29</f>
        <v>97502.41</v>
      </c>
    </row>
    <row r="30" spans="1:7" x14ac:dyDescent="0.25">
      <c r="A30" s="84" t="s">
        <v>306</v>
      </c>
      <c r="B30" s="80">
        <v>43200</v>
      </c>
      <c r="C30" s="80">
        <v>-13343.599999999999</v>
      </c>
      <c r="D30" s="80">
        <v>29856.400000000001</v>
      </c>
      <c r="E30" s="80">
        <v>29685.550000000003</v>
      </c>
      <c r="F30" s="80">
        <v>29685.550000000003</v>
      </c>
      <c r="G30" s="80">
        <f t="shared" ref="G30:G37" si="6">D30-E30</f>
        <v>170.84999999999854</v>
      </c>
    </row>
    <row r="31" spans="1:7" x14ac:dyDescent="0.25">
      <c r="A31" s="84" t="s">
        <v>307</v>
      </c>
      <c r="B31" s="80">
        <v>2098924</v>
      </c>
      <c r="C31" s="80">
        <v>654124.77</v>
      </c>
      <c r="D31" s="80">
        <v>2753048.77</v>
      </c>
      <c r="E31" s="80">
        <v>2730411.8600000003</v>
      </c>
      <c r="F31" s="80">
        <v>2646891.86</v>
      </c>
      <c r="G31" s="80">
        <f t="shared" si="6"/>
        <v>22636.909999999683</v>
      </c>
    </row>
    <row r="32" spans="1:7" x14ac:dyDescent="0.25">
      <c r="A32" s="84" t="s">
        <v>308</v>
      </c>
      <c r="B32" s="80">
        <v>300000</v>
      </c>
      <c r="C32" s="80">
        <v>332.69</v>
      </c>
      <c r="D32" s="80">
        <v>300332.69</v>
      </c>
      <c r="E32" s="80">
        <v>243271.99999999997</v>
      </c>
      <c r="F32" s="80">
        <v>243271.99999999997</v>
      </c>
      <c r="G32" s="80">
        <f t="shared" si="6"/>
        <v>57060.690000000031</v>
      </c>
    </row>
    <row r="33" spans="1:7" x14ac:dyDescent="0.25">
      <c r="A33" s="84" t="s">
        <v>309</v>
      </c>
      <c r="B33" s="80">
        <v>368112</v>
      </c>
      <c r="C33" s="80">
        <v>28070.980000000003</v>
      </c>
      <c r="D33" s="80">
        <v>396182.98</v>
      </c>
      <c r="E33" s="80">
        <v>179116.60000000003</v>
      </c>
      <c r="F33" s="80">
        <v>179116.60000000003</v>
      </c>
      <c r="G33" s="80">
        <f t="shared" si="6"/>
        <v>217066.37999999995</v>
      </c>
    </row>
    <row r="34" spans="1:7" x14ac:dyDescent="0.25">
      <c r="A34" s="84" t="s">
        <v>310</v>
      </c>
      <c r="B34" s="80">
        <v>600000</v>
      </c>
      <c r="C34" s="80">
        <v>-259720</v>
      </c>
      <c r="D34" s="80">
        <v>340280</v>
      </c>
      <c r="E34" s="80">
        <v>329203.36</v>
      </c>
      <c r="F34" s="80">
        <v>329203.36</v>
      </c>
      <c r="G34" s="80">
        <f t="shared" si="6"/>
        <v>11076.640000000014</v>
      </c>
    </row>
    <row r="35" spans="1:7" x14ac:dyDescent="0.25">
      <c r="A35" s="84" t="s">
        <v>311</v>
      </c>
      <c r="B35" s="80">
        <v>135000</v>
      </c>
      <c r="C35" s="80">
        <v>-125204</v>
      </c>
      <c r="D35" s="80">
        <v>9796</v>
      </c>
      <c r="E35" s="80">
        <v>9795.02</v>
      </c>
      <c r="F35" s="80">
        <v>9795.02</v>
      </c>
      <c r="G35" s="80">
        <f t="shared" si="6"/>
        <v>0.97999999999956344</v>
      </c>
    </row>
    <row r="36" spans="1:7" x14ac:dyDescent="0.25">
      <c r="A36" s="84" t="s">
        <v>312</v>
      </c>
      <c r="B36" s="80">
        <v>3645140.87</v>
      </c>
      <c r="C36" s="80">
        <v>3132289.0700000003</v>
      </c>
      <c r="D36" s="80">
        <v>6777429.9400000004</v>
      </c>
      <c r="E36" s="80">
        <v>6635043.2200000007</v>
      </c>
      <c r="F36" s="80">
        <v>6635043.2200000007</v>
      </c>
      <c r="G36" s="80">
        <f t="shared" si="6"/>
        <v>142386.71999999974</v>
      </c>
    </row>
    <row r="37" spans="1:7" x14ac:dyDescent="0.25">
      <c r="A37" s="84" t="s">
        <v>313</v>
      </c>
      <c r="B37" s="80">
        <v>520300</v>
      </c>
      <c r="C37" s="80">
        <v>66246</v>
      </c>
      <c r="D37" s="80">
        <v>586546</v>
      </c>
      <c r="E37" s="80">
        <v>559511</v>
      </c>
      <c r="F37" s="80">
        <v>492860</v>
      </c>
      <c r="G37" s="80">
        <f t="shared" si="6"/>
        <v>27035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2280285</v>
      </c>
      <c r="C48" s="80">
        <f t="shared" ref="C48:G48" si="9">SUM(C49:C57)</f>
        <v>0</v>
      </c>
      <c r="D48" s="80">
        <f t="shared" si="9"/>
        <v>2280285</v>
      </c>
      <c r="E48" s="80">
        <f t="shared" si="9"/>
        <v>2162936.02</v>
      </c>
      <c r="F48" s="80">
        <f t="shared" si="9"/>
        <v>2162936.02</v>
      </c>
      <c r="G48" s="80">
        <f t="shared" si="9"/>
        <v>117348.97999999995</v>
      </c>
    </row>
    <row r="49" spans="1:7" x14ac:dyDescent="0.25">
      <c r="A49" s="84" t="s">
        <v>325</v>
      </c>
      <c r="B49" s="80">
        <v>1567000</v>
      </c>
      <c r="C49" s="80">
        <v>0</v>
      </c>
      <c r="D49" s="80">
        <v>1567000</v>
      </c>
      <c r="E49" s="80">
        <v>1530732.02</v>
      </c>
      <c r="F49" s="80">
        <v>1530732.02</v>
      </c>
      <c r="G49" s="80">
        <f>D49-E49</f>
        <v>36267.979999999981</v>
      </c>
    </row>
    <row r="50" spans="1:7" x14ac:dyDescent="0.25">
      <c r="A50" s="84" t="s">
        <v>326</v>
      </c>
      <c r="B50" s="80">
        <v>50000</v>
      </c>
      <c r="C50" s="80">
        <v>0</v>
      </c>
      <c r="D50" s="80">
        <v>50000</v>
      </c>
      <c r="E50" s="80">
        <v>13199</v>
      </c>
      <c r="F50" s="80">
        <v>13199</v>
      </c>
      <c r="G50" s="80">
        <f t="shared" ref="G50:G57" si="10">D50-E50</f>
        <v>36801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50000</v>
      </c>
      <c r="C54" s="80">
        <v>0</v>
      </c>
      <c r="D54" s="80">
        <v>50000</v>
      </c>
      <c r="E54" s="80">
        <v>8474.9599999999991</v>
      </c>
      <c r="F54" s="80">
        <v>8474.9599999999991</v>
      </c>
      <c r="G54" s="80">
        <f t="shared" si="10"/>
        <v>41525.040000000001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613285</v>
      </c>
      <c r="C57" s="80">
        <v>0</v>
      </c>
      <c r="D57" s="80">
        <v>613285</v>
      </c>
      <c r="E57" s="80">
        <v>610530.04</v>
      </c>
      <c r="F57" s="80">
        <v>610530.04</v>
      </c>
      <c r="G57" s="80">
        <f t="shared" si="10"/>
        <v>2754.9599999999627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41690432.002592862</v>
      </c>
      <c r="C159" s="79">
        <f t="shared" ref="C159:G159" si="38">C9+C84</f>
        <v>3518405.8400000003</v>
      </c>
      <c r="D159" s="79">
        <f t="shared" si="38"/>
        <v>45208837.842592865</v>
      </c>
      <c r="E159" s="79">
        <f t="shared" si="38"/>
        <v>42410353.630000003</v>
      </c>
      <c r="F159" s="79">
        <f t="shared" si="38"/>
        <v>41685841.930000007</v>
      </c>
      <c r="G159" s="79">
        <f t="shared" si="38"/>
        <v>2798484.2125928686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41690432.002592862</v>
      </c>
      <c r="Q2" s="18">
        <f>'Formato 6 a)'!C9</f>
        <v>3518405.8400000003</v>
      </c>
      <c r="R2" s="18">
        <f>'Formato 6 a)'!D9</f>
        <v>45208837.842592865</v>
      </c>
      <c r="S2" s="18">
        <f>'Formato 6 a)'!E9</f>
        <v>42410353.630000003</v>
      </c>
      <c r="T2" s="18">
        <f>'Formato 6 a)'!F9</f>
        <v>41685841.930000007</v>
      </c>
      <c r="U2" s="18">
        <f>'Formato 6 a)'!G9</f>
        <v>2798484.2125928686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29968985.702592865</v>
      </c>
      <c r="Q3" s="18">
        <f>'Formato 6 a)'!C10</f>
        <v>0</v>
      </c>
      <c r="R3" s="18">
        <f>'Formato 6 a)'!D10</f>
        <v>29968985.702592865</v>
      </c>
      <c r="S3" s="18">
        <f>'Formato 6 a)'!E10</f>
        <v>28075487.780000001</v>
      </c>
      <c r="T3" s="18">
        <f>'Formato 6 a)'!F10</f>
        <v>27501147.080000002</v>
      </c>
      <c r="U3" s="18">
        <f>'Formato 6 a)'!G10</f>
        <v>1893497.9225928695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18172449.728595</v>
      </c>
      <c r="Q4" s="18">
        <f>'Formato 6 a)'!C11</f>
        <v>0</v>
      </c>
      <c r="R4" s="18">
        <f>'Formato 6 a)'!D11</f>
        <v>18172449.728595</v>
      </c>
      <c r="S4" s="18">
        <f>'Formato 6 a)'!E11</f>
        <v>17094035.879999999</v>
      </c>
      <c r="T4" s="18">
        <f>'Formato 6 a)'!F11</f>
        <v>17094035.879999999</v>
      </c>
      <c r="U4" s="18">
        <f>'Formato 6 a)'!G11</f>
        <v>1078413.8485950008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3023661.5745395683</v>
      </c>
      <c r="Q6" s="18">
        <f>'Formato 6 a)'!C13</f>
        <v>0</v>
      </c>
      <c r="R6" s="18">
        <f>'Formato 6 a)'!D13</f>
        <v>3023661.5745395683</v>
      </c>
      <c r="S6" s="18">
        <f>'Formato 6 a)'!E13</f>
        <v>2852829.7600000002</v>
      </c>
      <c r="T6" s="18">
        <f>'Formato 6 a)'!F13</f>
        <v>2852829.76</v>
      </c>
      <c r="U6" s="18">
        <f>'Formato 6 a)'!G13</f>
        <v>170831.81453956803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4458889.175469907</v>
      </c>
      <c r="Q7" s="18">
        <f>'Formato 6 a)'!C14</f>
        <v>0</v>
      </c>
      <c r="R7" s="18">
        <f>'Formato 6 a)'!D14</f>
        <v>4458889.175469907</v>
      </c>
      <c r="S7" s="18">
        <f>'Formato 6 a)'!E14</f>
        <v>4172613.0699999994</v>
      </c>
      <c r="T7" s="18">
        <f>'Formato 6 a)'!F14</f>
        <v>3598272.3699999996</v>
      </c>
      <c r="U7" s="18">
        <f>'Formato 6 a)'!G14</f>
        <v>286276.10546990763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4313985.2239883933</v>
      </c>
      <c r="Q8" s="18">
        <f>'Formato 6 a)'!C15</f>
        <v>0</v>
      </c>
      <c r="R8" s="18">
        <f>'Formato 6 a)'!D15</f>
        <v>4313985.2239883933</v>
      </c>
      <c r="S8" s="18">
        <f>'Formato 6 a)'!E15</f>
        <v>3956009.0700000003</v>
      </c>
      <c r="T8" s="18">
        <f>'Formato 6 a)'!F15</f>
        <v>3956009.07</v>
      </c>
      <c r="U8" s="18">
        <f>'Formato 6 a)'!G15</f>
        <v>357976.15398839302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1386484.4300000002</v>
      </c>
      <c r="Q11" s="18">
        <f>'Formato 6 a)'!C18</f>
        <v>35000.000000000058</v>
      </c>
      <c r="R11" s="18">
        <f>'Formato 6 a)'!D18</f>
        <v>1421484.4300000002</v>
      </c>
      <c r="S11" s="18">
        <f>'Formato 6 a)'!E18</f>
        <v>1208783.7</v>
      </c>
      <c r="T11" s="18">
        <f>'Formato 6 a)'!F18</f>
        <v>1208783.7</v>
      </c>
      <c r="U11" s="18">
        <f>'Formato 6 a)'!G18</f>
        <v>212700.7300000001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473824.11000000004</v>
      </c>
      <c r="Q12" s="18">
        <f>'Formato 6 a)'!C19</f>
        <v>-86742.78</v>
      </c>
      <c r="R12" s="18">
        <f>'Formato 6 a)'!D19</f>
        <v>387081.33000000007</v>
      </c>
      <c r="S12" s="18">
        <f>'Formato 6 a)'!E19</f>
        <v>384115.49000000005</v>
      </c>
      <c r="T12" s="18">
        <f>'Formato 6 a)'!F19</f>
        <v>384115.49000000005</v>
      </c>
      <c r="U12" s="18">
        <f>'Formato 6 a)'!G19</f>
        <v>2965.8400000000256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450</v>
      </c>
      <c r="R13" s="18">
        <f>'Formato 6 a)'!D20</f>
        <v>450</v>
      </c>
      <c r="S13" s="18">
        <f>'Formato 6 a)'!E20</f>
        <v>450</v>
      </c>
      <c r="T13" s="18">
        <f>'Formato 6 a)'!F20</f>
        <v>450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241380.32</v>
      </c>
      <c r="Q15" s="18">
        <f>'Formato 6 a)'!C22</f>
        <v>-49462.359999999986</v>
      </c>
      <c r="R15" s="18">
        <f>'Formato 6 a)'!D22</f>
        <v>191917.96000000002</v>
      </c>
      <c r="S15" s="18">
        <f>'Formato 6 a)'!E22</f>
        <v>128779.20000000001</v>
      </c>
      <c r="T15" s="18">
        <f>'Formato 6 a)'!F22</f>
        <v>128779.20000000001</v>
      </c>
      <c r="U15" s="18">
        <f>'Formato 6 a)'!G22</f>
        <v>63138.760000000009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30000</v>
      </c>
      <c r="Q16" s="18">
        <f>'Formato 6 a)'!C23</f>
        <v>7242.1300000000047</v>
      </c>
      <c r="R16" s="18">
        <f>'Formato 6 a)'!D23</f>
        <v>37242.130000000005</v>
      </c>
      <c r="S16" s="18">
        <f>'Formato 6 a)'!E23</f>
        <v>35801.130000000005</v>
      </c>
      <c r="T16" s="18">
        <f>'Formato 6 a)'!F23</f>
        <v>35801.130000000005</v>
      </c>
      <c r="U16" s="18">
        <f>'Formato 6 a)'!G23</f>
        <v>1441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500000</v>
      </c>
      <c r="Q17" s="18">
        <f>'Formato 6 a)'!C24</f>
        <v>-145000</v>
      </c>
      <c r="R17" s="18">
        <f>'Formato 6 a)'!D24</f>
        <v>355000</v>
      </c>
      <c r="S17" s="18">
        <f>'Formato 6 a)'!E24</f>
        <v>311495.44</v>
      </c>
      <c r="T17" s="18">
        <f>'Formato 6 a)'!F24</f>
        <v>311495.44</v>
      </c>
      <c r="U17" s="18">
        <f>'Formato 6 a)'!G24</f>
        <v>43504.56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33000</v>
      </c>
      <c r="Q18" s="18">
        <f>'Formato 6 a)'!C25</f>
        <v>33202</v>
      </c>
      <c r="R18" s="18">
        <f>'Formato 6 a)'!D25</f>
        <v>66202</v>
      </c>
      <c r="S18" s="18">
        <f>'Formato 6 a)'!E25</f>
        <v>20750</v>
      </c>
      <c r="T18" s="18">
        <f>'Formato 6 a)'!F25</f>
        <v>20750</v>
      </c>
      <c r="U18" s="18">
        <f>'Formato 6 a)'!G25</f>
        <v>45452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108280</v>
      </c>
      <c r="Q20" s="18">
        <f>'Formato 6 a)'!C27</f>
        <v>275311.01000000007</v>
      </c>
      <c r="R20" s="18">
        <f>'Formato 6 a)'!D27</f>
        <v>383591.01000000007</v>
      </c>
      <c r="S20" s="18">
        <f>'Formato 6 a)'!E27</f>
        <v>327392.44</v>
      </c>
      <c r="T20" s="18">
        <f>'Formato 6 a)'!F27</f>
        <v>327392.44</v>
      </c>
      <c r="U20" s="18">
        <f>'Formato 6 a)'!G27</f>
        <v>56198.570000000065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8054676.8700000001</v>
      </c>
      <c r="Q21" s="18">
        <f>'Formato 6 a)'!C28</f>
        <v>3483405.8400000003</v>
      </c>
      <c r="R21" s="18">
        <f>'Formato 6 a)'!D28</f>
        <v>11538082.710000001</v>
      </c>
      <c r="S21" s="18">
        <f>'Formato 6 a)'!E28</f>
        <v>10963146.130000001</v>
      </c>
      <c r="T21" s="18">
        <f>'Formato 6 a)'!F28</f>
        <v>10812975.130000001</v>
      </c>
      <c r="U21" s="18">
        <f>'Formato 6 a)'!G28</f>
        <v>574936.57999999938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344000</v>
      </c>
      <c r="Q22" s="18">
        <f>'Formato 6 a)'!C29</f>
        <v>609.92999999999995</v>
      </c>
      <c r="R22" s="18">
        <f>'Formato 6 a)'!D29</f>
        <v>344609.93</v>
      </c>
      <c r="S22" s="18">
        <f>'Formato 6 a)'!E29</f>
        <v>247107.52</v>
      </c>
      <c r="T22" s="18">
        <f>'Formato 6 a)'!F29</f>
        <v>247107.52</v>
      </c>
      <c r="U22" s="18">
        <f>'Formato 6 a)'!G29</f>
        <v>97502.41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43200</v>
      </c>
      <c r="Q23" s="18">
        <f>'Formato 6 a)'!C30</f>
        <v>-13343.599999999999</v>
      </c>
      <c r="R23" s="18">
        <f>'Formato 6 a)'!D30</f>
        <v>29856.400000000001</v>
      </c>
      <c r="S23" s="18">
        <f>'Formato 6 a)'!E30</f>
        <v>29685.550000000003</v>
      </c>
      <c r="T23" s="18">
        <f>'Formato 6 a)'!F30</f>
        <v>29685.550000000003</v>
      </c>
      <c r="U23" s="18">
        <f>'Formato 6 a)'!G30</f>
        <v>170.84999999999854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2098924</v>
      </c>
      <c r="Q24" s="18">
        <f>'Formato 6 a)'!C31</f>
        <v>654124.77</v>
      </c>
      <c r="R24" s="18">
        <f>'Formato 6 a)'!D31</f>
        <v>2753048.77</v>
      </c>
      <c r="S24" s="18">
        <f>'Formato 6 a)'!E31</f>
        <v>2730411.8600000003</v>
      </c>
      <c r="T24" s="18">
        <f>'Formato 6 a)'!F31</f>
        <v>2646891.86</v>
      </c>
      <c r="U24" s="18">
        <f>'Formato 6 a)'!G31</f>
        <v>22636.909999999683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300000</v>
      </c>
      <c r="Q25" s="18">
        <f>'Formato 6 a)'!C32</f>
        <v>332.69</v>
      </c>
      <c r="R25" s="18">
        <f>'Formato 6 a)'!D32</f>
        <v>300332.69</v>
      </c>
      <c r="S25" s="18">
        <f>'Formato 6 a)'!E32</f>
        <v>243271.99999999997</v>
      </c>
      <c r="T25" s="18">
        <f>'Formato 6 a)'!F32</f>
        <v>243271.99999999997</v>
      </c>
      <c r="U25" s="18">
        <f>'Formato 6 a)'!G32</f>
        <v>57060.690000000031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368112</v>
      </c>
      <c r="Q26" s="18">
        <f>'Formato 6 a)'!C33</f>
        <v>28070.980000000003</v>
      </c>
      <c r="R26" s="18">
        <f>'Formato 6 a)'!D33</f>
        <v>396182.98</v>
      </c>
      <c r="S26" s="18">
        <f>'Formato 6 a)'!E33</f>
        <v>179116.60000000003</v>
      </c>
      <c r="T26" s="18">
        <f>'Formato 6 a)'!F33</f>
        <v>179116.60000000003</v>
      </c>
      <c r="U26" s="18">
        <f>'Formato 6 a)'!G33</f>
        <v>217066.37999999995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600000</v>
      </c>
      <c r="Q27" s="18">
        <f>'Formato 6 a)'!C34</f>
        <v>-259720</v>
      </c>
      <c r="R27" s="18">
        <f>'Formato 6 a)'!D34</f>
        <v>340280</v>
      </c>
      <c r="S27" s="18">
        <f>'Formato 6 a)'!E34</f>
        <v>329203.36</v>
      </c>
      <c r="T27" s="18">
        <f>'Formato 6 a)'!F34</f>
        <v>329203.36</v>
      </c>
      <c r="U27" s="18">
        <f>'Formato 6 a)'!G34</f>
        <v>11076.640000000014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135000</v>
      </c>
      <c r="Q28" s="18">
        <f>'Formato 6 a)'!C35</f>
        <v>-125204</v>
      </c>
      <c r="R28" s="18">
        <f>'Formato 6 a)'!D35</f>
        <v>9796</v>
      </c>
      <c r="S28" s="18">
        <f>'Formato 6 a)'!E35</f>
        <v>9795.02</v>
      </c>
      <c r="T28" s="18">
        <f>'Formato 6 a)'!F35</f>
        <v>9795.02</v>
      </c>
      <c r="U28" s="18">
        <f>'Formato 6 a)'!G35</f>
        <v>0.97999999999956344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3645140.87</v>
      </c>
      <c r="Q29" s="18">
        <f>'Formato 6 a)'!C36</f>
        <v>3132289.0700000003</v>
      </c>
      <c r="R29" s="18">
        <f>'Formato 6 a)'!D36</f>
        <v>6777429.9400000004</v>
      </c>
      <c r="S29" s="18">
        <f>'Formato 6 a)'!E36</f>
        <v>6635043.2200000007</v>
      </c>
      <c r="T29" s="18">
        <f>'Formato 6 a)'!F36</f>
        <v>6635043.2200000007</v>
      </c>
      <c r="U29" s="18">
        <f>'Formato 6 a)'!G36</f>
        <v>142386.71999999974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520300</v>
      </c>
      <c r="Q30" s="18">
        <f>'Formato 6 a)'!C37</f>
        <v>66246</v>
      </c>
      <c r="R30" s="18">
        <f>'Formato 6 a)'!D37</f>
        <v>586546</v>
      </c>
      <c r="S30" s="18">
        <f>'Formato 6 a)'!E37</f>
        <v>559511</v>
      </c>
      <c r="T30" s="18">
        <f>'Formato 6 a)'!F37</f>
        <v>492860</v>
      </c>
      <c r="U30" s="18">
        <f>'Formato 6 a)'!G37</f>
        <v>27035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2280285</v>
      </c>
      <c r="Q41" s="18">
        <f>'Formato 6 a)'!C48</f>
        <v>0</v>
      </c>
      <c r="R41" s="18">
        <f>'Formato 6 a)'!D48</f>
        <v>2280285</v>
      </c>
      <c r="S41" s="18">
        <f>'Formato 6 a)'!E48</f>
        <v>2162936.02</v>
      </c>
      <c r="T41" s="18">
        <f>'Formato 6 a)'!F48</f>
        <v>2162936.02</v>
      </c>
      <c r="U41" s="18">
        <f>'Formato 6 a)'!G48</f>
        <v>117348.97999999995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1567000</v>
      </c>
      <c r="Q42" s="18">
        <f>'Formato 6 a)'!C49</f>
        <v>0</v>
      </c>
      <c r="R42" s="18">
        <f>'Formato 6 a)'!D49</f>
        <v>1567000</v>
      </c>
      <c r="S42" s="18">
        <f>'Formato 6 a)'!E49</f>
        <v>1530732.02</v>
      </c>
      <c r="T42" s="18">
        <f>'Formato 6 a)'!F49</f>
        <v>1530732.02</v>
      </c>
      <c r="U42" s="18">
        <f>'Formato 6 a)'!G49</f>
        <v>36267.979999999981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50000</v>
      </c>
      <c r="Q43" s="18">
        <f>'Formato 6 a)'!C50</f>
        <v>0</v>
      </c>
      <c r="R43" s="18">
        <f>'Formato 6 a)'!D50</f>
        <v>50000</v>
      </c>
      <c r="S43" s="18">
        <f>'Formato 6 a)'!E50</f>
        <v>13199</v>
      </c>
      <c r="T43" s="18">
        <f>'Formato 6 a)'!F50</f>
        <v>13199</v>
      </c>
      <c r="U43" s="18">
        <f>'Formato 6 a)'!G50</f>
        <v>36801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50000</v>
      </c>
      <c r="Q47" s="18">
        <f>'Formato 6 a)'!C54</f>
        <v>0</v>
      </c>
      <c r="R47" s="18">
        <f>'Formato 6 a)'!D54</f>
        <v>50000</v>
      </c>
      <c r="S47" s="18">
        <f>'Formato 6 a)'!E54</f>
        <v>8474.9599999999991</v>
      </c>
      <c r="T47" s="18">
        <f>'Formato 6 a)'!F54</f>
        <v>8474.9599999999991</v>
      </c>
      <c r="U47" s="18">
        <f>'Formato 6 a)'!G54</f>
        <v>41525.040000000001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613285</v>
      </c>
      <c r="Q50" s="18">
        <f>'Formato 6 a)'!C57</f>
        <v>0</v>
      </c>
      <c r="R50" s="18">
        <f>'Formato 6 a)'!D57</f>
        <v>613285</v>
      </c>
      <c r="S50" s="18">
        <f>'Formato 6 a)'!E57</f>
        <v>610530.04</v>
      </c>
      <c r="T50" s="18">
        <f>'Formato 6 a)'!F57</f>
        <v>610530.04</v>
      </c>
      <c r="U50" s="18">
        <f>'Formato 6 a)'!G57</f>
        <v>2754.9599999999627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41690432.002592862</v>
      </c>
      <c r="Q150">
        <f>'Formato 6 a)'!C159</f>
        <v>3518405.8400000003</v>
      </c>
      <c r="R150">
        <f>'Formato 6 a)'!D159</f>
        <v>45208837.842592865</v>
      </c>
      <c r="S150">
        <f>'Formato 6 a)'!E159</f>
        <v>42410353.630000003</v>
      </c>
      <c r="T150">
        <f>'Formato 6 a)'!F159</f>
        <v>41685841.930000007</v>
      </c>
      <c r="U150">
        <f>'Formato 6 a)'!G159</f>
        <v>2798484.2125928686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41690432.002592862</v>
      </c>
      <c r="C9" s="59">
        <f>SUM(C10:GASTO_NE_FIN_02)</f>
        <v>3518405.8400000003</v>
      </c>
      <c r="D9" s="59">
        <f>SUM(D10:GASTO_NE_FIN_03)</f>
        <v>45208837.842592865</v>
      </c>
      <c r="E9" s="59">
        <f>SUM(E10:GASTO_NE_FIN_04)</f>
        <v>42410353.630000003</v>
      </c>
      <c r="F9" s="59">
        <f>SUM(F10:GASTO_NE_FIN_05)</f>
        <v>41685841.93</v>
      </c>
      <c r="G9" s="59">
        <f>SUM(G10:GASTO_NE_FIN_06)</f>
        <v>2798484.2125928625</v>
      </c>
    </row>
    <row r="10" spans="1:7" s="24" customFormat="1" x14ac:dyDescent="0.25">
      <c r="A10" s="144" t="s">
        <v>3305</v>
      </c>
      <c r="B10" s="60">
        <v>41690432.002592862</v>
      </c>
      <c r="C10" s="60">
        <v>3518405.8400000003</v>
      </c>
      <c r="D10" s="60">
        <v>45208837.842592865</v>
      </c>
      <c r="E10" s="60">
        <v>42410353.630000003</v>
      </c>
      <c r="F10" s="60">
        <v>41685841.93</v>
      </c>
      <c r="G10" s="77">
        <f>D10-E10</f>
        <v>2798484.2125928625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41690432.002592862</v>
      </c>
      <c r="C29" s="61">
        <f>GASTO_NE_T2+GASTO_E_T2</f>
        <v>3518405.8400000003</v>
      </c>
      <c r="D29" s="61">
        <f>GASTO_NE_T3+GASTO_E_T3</f>
        <v>45208837.842592865</v>
      </c>
      <c r="E29" s="61">
        <f>GASTO_NE_T4+GASTO_E_T4</f>
        <v>42410353.630000003</v>
      </c>
      <c r="F29" s="61">
        <f>GASTO_NE_T5+GASTO_E_T5</f>
        <v>41685841.93</v>
      </c>
      <c r="G29" s="61">
        <f>GASTO_NE_T6+GASTO_E_T6</f>
        <v>2798484.2125928625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41690432.002592862</v>
      </c>
      <c r="Q2" s="18">
        <f>GASTO_NE_T2</f>
        <v>3518405.8400000003</v>
      </c>
      <c r="R2" s="18">
        <f>GASTO_NE_T3</f>
        <v>45208837.842592865</v>
      </c>
      <c r="S2" s="18">
        <f>GASTO_NE_T4</f>
        <v>42410353.630000003</v>
      </c>
      <c r="T2" s="18">
        <f>GASTO_NE_T5</f>
        <v>41685841.93</v>
      </c>
      <c r="U2" s="18">
        <f>GASTO_NE_T6</f>
        <v>2798484.2125928625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41690432.002592862</v>
      </c>
      <c r="Q4" s="18">
        <f>TOTAL_E_T2</f>
        <v>3518405.8400000003</v>
      </c>
      <c r="R4" s="18">
        <f>TOTAL_E_T3</f>
        <v>45208837.842592865</v>
      </c>
      <c r="S4" s="18">
        <f>TOTAL_E_T4</f>
        <v>42410353.630000003</v>
      </c>
      <c r="T4" s="18">
        <f>TOTAL_E_T5</f>
        <v>41685841.93</v>
      </c>
      <c r="U4" s="18">
        <f>TOTAL_E_T6</f>
        <v>2798484.2125928625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41690432.002592862</v>
      </c>
      <c r="C9" s="70">
        <f t="shared" ref="C9:G9" si="0">SUM(C10,C19,C27,C37)</f>
        <v>3518405.8400000003</v>
      </c>
      <c r="D9" s="70">
        <f t="shared" si="0"/>
        <v>45208837.842592865</v>
      </c>
      <c r="E9" s="70">
        <f t="shared" si="0"/>
        <v>42410353.630000003</v>
      </c>
      <c r="F9" s="70">
        <f t="shared" si="0"/>
        <v>41685841.93</v>
      </c>
      <c r="G9" s="70">
        <f t="shared" si="0"/>
        <v>2798484.212592863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41690432.002592862</v>
      </c>
      <c r="C19" s="71">
        <f t="shared" ref="C19:F19" si="3">SUM(C20:C26)</f>
        <v>3518405.8400000003</v>
      </c>
      <c r="D19" s="71">
        <f t="shared" si="3"/>
        <v>45208837.842592865</v>
      </c>
      <c r="E19" s="71">
        <f t="shared" si="3"/>
        <v>42410353.630000003</v>
      </c>
      <c r="F19" s="71">
        <f t="shared" si="3"/>
        <v>41685841.93</v>
      </c>
      <c r="G19" s="71">
        <f>SUM(G20:G26)</f>
        <v>2798484.212592863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2600000</v>
      </c>
      <c r="D24" s="71">
        <v>2600000</v>
      </c>
      <c r="E24" s="71">
        <v>2599999.89</v>
      </c>
      <c r="F24" s="71">
        <v>2599999.89</v>
      </c>
      <c r="G24" s="72">
        <f t="shared" si="4"/>
        <v>0.10999999986961484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41690432.002592862</v>
      </c>
      <c r="C26" s="71">
        <v>918405.84000000032</v>
      </c>
      <c r="D26" s="71">
        <v>42608837.842592865</v>
      </c>
      <c r="E26" s="71">
        <v>39810353.740000002</v>
      </c>
      <c r="F26" s="71">
        <v>39085842.039999999</v>
      </c>
      <c r="G26" s="72">
        <f t="shared" si="4"/>
        <v>2798484.1025928631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41690432.002592862</v>
      </c>
      <c r="C77" s="73">
        <f t="shared" ref="C77:F77" si="18">C43+C9</f>
        <v>3518405.8400000003</v>
      </c>
      <c r="D77" s="73">
        <f t="shared" si="18"/>
        <v>45208837.842592865</v>
      </c>
      <c r="E77" s="73">
        <f t="shared" si="18"/>
        <v>42410353.630000003</v>
      </c>
      <c r="F77" s="73">
        <f t="shared" si="18"/>
        <v>41685841.93</v>
      </c>
      <c r="G77" s="73">
        <f>G43+G9</f>
        <v>2798484.212592863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41690432.002592862</v>
      </c>
      <c r="Q2" s="18">
        <f>'Formato 6 c)'!C9</f>
        <v>3518405.8400000003</v>
      </c>
      <c r="R2" s="18">
        <f>'Formato 6 c)'!D9</f>
        <v>45208837.842592865</v>
      </c>
      <c r="S2" s="18">
        <f>'Formato 6 c)'!E9</f>
        <v>42410353.630000003</v>
      </c>
      <c r="T2" s="18">
        <f>'Formato 6 c)'!F9</f>
        <v>41685841.93</v>
      </c>
      <c r="U2" s="18">
        <f>'Formato 6 c)'!G9</f>
        <v>2798484.212592863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41690432.002592862</v>
      </c>
      <c r="Q12" s="18">
        <f>'Formato 6 c)'!C19</f>
        <v>3518405.8400000003</v>
      </c>
      <c r="R12" s="18">
        <f>'Formato 6 c)'!D19</f>
        <v>45208837.842592865</v>
      </c>
      <c r="S12" s="18">
        <f>'Formato 6 c)'!E19</f>
        <v>42410353.630000003</v>
      </c>
      <c r="T12" s="18">
        <f>'Formato 6 c)'!F19</f>
        <v>41685841.93</v>
      </c>
      <c r="U12" s="18">
        <f>'Formato 6 c)'!G19</f>
        <v>2798484.212592863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2600000</v>
      </c>
      <c r="R17" s="18">
        <f>'Formato 6 c)'!D24</f>
        <v>2600000</v>
      </c>
      <c r="S17" s="18">
        <f>'Formato 6 c)'!E24</f>
        <v>2599999.89</v>
      </c>
      <c r="T17" s="18">
        <f>'Formato 6 c)'!F24</f>
        <v>2599999.89</v>
      </c>
      <c r="U17" s="18">
        <f>'Formato 6 c)'!G24</f>
        <v>0.10999999986961484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41690432.002592862</v>
      </c>
      <c r="Q19" s="18">
        <f>'Formato 6 c)'!C26</f>
        <v>918405.84000000032</v>
      </c>
      <c r="R19" s="18">
        <f>'Formato 6 c)'!D26</f>
        <v>42608837.842592865</v>
      </c>
      <c r="S19" s="18">
        <f>'Formato 6 c)'!E26</f>
        <v>39810353.740000002</v>
      </c>
      <c r="T19" s="18">
        <f>'Formato 6 c)'!F26</f>
        <v>39085842.039999999</v>
      </c>
      <c r="U19" s="18">
        <f>'Formato 6 c)'!G26</f>
        <v>2798484.1025928631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41690432.002592862</v>
      </c>
      <c r="Q68" s="18">
        <f>'Formato 6 c)'!C77</f>
        <v>3518405.8400000003</v>
      </c>
      <c r="R68" s="18">
        <f>'Formato 6 c)'!D77</f>
        <v>45208837.842592865</v>
      </c>
      <c r="S68" s="18">
        <f>'Formato 6 c)'!E77</f>
        <v>42410353.630000003</v>
      </c>
      <c r="T68" s="18">
        <f>'Formato 6 c)'!F77</f>
        <v>41685841.93</v>
      </c>
      <c r="U68" s="18">
        <f>'Formato 6 c)'!G77</f>
        <v>2798484.212592863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 JUVENTUD DE LEON GUANAJUATO, Gobierno del Estado de Guanajuato</v>
      </c>
    </row>
    <row r="7" spans="2:3" ht="14.25" x14ac:dyDescent="0.45">
      <c r="C7" t="str">
        <f>CONCATENATE(ENTE_PUBLICO," (a)")</f>
        <v>INSTITUTO MUNICIPAL DE LA JUVENTUD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B1" zoomScale="90" zoomScaleNormal="90" workbookViewId="0">
      <selection activeCell="F12" sqref="F1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29968985.702592865</v>
      </c>
      <c r="C9" s="66">
        <f t="shared" ref="C9:F9" si="0">SUM(C10,C11,C12,C15,C16,C19)</f>
        <v>0</v>
      </c>
      <c r="D9" s="66">
        <f t="shared" si="0"/>
        <v>29968985.702592865</v>
      </c>
      <c r="E9" s="66">
        <f t="shared" si="0"/>
        <v>28075487.780000001</v>
      </c>
      <c r="F9" s="66">
        <f t="shared" si="0"/>
        <v>27501147.080000002</v>
      </c>
      <c r="G9" s="66">
        <f>SUM(G10,G11,G12,G15,G16,G19)</f>
        <v>1893497.9225928634</v>
      </c>
    </row>
    <row r="10" spans="1:7" x14ac:dyDescent="0.25">
      <c r="A10" s="53" t="s">
        <v>401</v>
      </c>
      <c r="B10" s="67">
        <v>29968985.702592865</v>
      </c>
      <c r="C10" s="67">
        <v>0</v>
      </c>
      <c r="D10" s="67">
        <v>29968985.702592865</v>
      </c>
      <c r="E10" s="67">
        <v>28075487.780000001</v>
      </c>
      <c r="F10" s="67">
        <v>27501147.080000002</v>
      </c>
      <c r="G10" s="67">
        <f>D10-E10</f>
        <v>1893497.9225928634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>C13+C14</f>
        <v>0</v>
      </c>
      <c r="D12" s="67">
        <f t="shared" ref="D12:F12" si="1">D13+D14</f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29968985.702592865</v>
      </c>
      <c r="C33" s="66">
        <f t="shared" ref="C33:G33" si="9">C21+C9</f>
        <v>0</v>
      </c>
      <c r="D33" s="66">
        <f t="shared" si="9"/>
        <v>29968985.702592865</v>
      </c>
      <c r="E33" s="66">
        <f t="shared" si="9"/>
        <v>28075487.780000001</v>
      </c>
      <c r="F33" s="66">
        <f t="shared" si="9"/>
        <v>27501147.080000002</v>
      </c>
      <c r="G33" s="66">
        <f t="shared" si="9"/>
        <v>1893497.9225928634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29968985.702592865</v>
      </c>
      <c r="Q2" s="18">
        <f>'Formato 6 d)'!C9</f>
        <v>0</v>
      </c>
      <c r="R2" s="18">
        <f>'Formato 6 d)'!D9</f>
        <v>29968985.702592865</v>
      </c>
      <c r="S2" s="18">
        <f>'Formato 6 d)'!E9</f>
        <v>28075487.780000001</v>
      </c>
      <c r="T2" s="18">
        <f>'Formato 6 d)'!F9</f>
        <v>27501147.080000002</v>
      </c>
      <c r="U2" s="18">
        <f>'Formato 6 d)'!G9</f>
        <v>1893497.9225928634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29968985.702592865</v>
      </c>
      <c r="Q3" s="18">
        <f>'Formato 6 d)'!C10</f>
        <v>0</v>
      </c>
      <c r="R3" s="18">
        <f>'Formato 6 d)'!D10</f>
        <v>29968985.702592865</v>
      </c>
      <c r="S3" s="18">
        <f>'Formato 6 d)'!E10</f>
        <v>28075487.780000001</v>
      </c>
      <c r="T3" s="18">
        <f>'Formato 6 d)'!F10</f>
        <v>27501147.080000002</v>
      </c>
      <c r="U3" s="18">
        <f>'Formato 6 d)'!G10</f>
        <v>1893497.9225928634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29968985.702592865</v>
      </c>
      <c r="Q24" s="18">
        <f>'Formato 6 d)'!C33</f>
        <v>0</v>
      </c>
      <c r="R24" s="18">
        <f>'Formato 6 d)'!D33</f>
        <v>29968985.702592865</v>
      </c>
      <c r="S24" s="18">
        <f>'Formato 6 d)'!E33</f>
        <v>28075487.780000001</v>
      </c>
      <c r="T24" s="18">
        <f>'Formato 6 d)'!F33</f>
        <v>27501147.080000002</v>
      </c>
      <c r="U24" s="18">
        <f>'Formato 6 d)'!G33</f>
        <v>1893497.9225928634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D10" sqref="D1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A12" sqref="A12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27170765.4531</v>
      </c>
      <c r="E7" s="59">
        <f t="shared" si="0"/>
        <v>39731245.240000002</v>
      </c>
      <c r="F7" s="59">
        <f t="shared" si="0"/>
        <v>38665751.423524529</v>
      </c>
      <c r="G7" s="59">
        <f t="shared" si="0"/>
        <v>45208837.842592865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27170765.4531</v>
      </c>
      <c r="E17" s="60">
        <v>39731245.240000002</v>
      </c>
      <c r="F17" s="60">
        <v>38665751.423524529</v>
      </c>
      <c r="G17" s="60">
        <v>45208837.842592865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27170765.4531</v>
      </c>
      <c r="E31" s="61">
        <f t="shared" si="3"/>
        <v>39731245.240000002</v>
      </c>
      <c r="F31" s="61">
        <f t="shared" si="3"/>
        <v>38665751.423524529</v>
      </c>
      <c r="G31" s="61">
        <f t="shared" si="3"/>
        <v>45208837.842592865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27170765.4531</v>
      </c>
      <c r="S2" s="18">
        <f>'Formato 7 c)'!E7</f>
        <v>39731245.240000002</v>
      </c>
      <c r="T2" s="18">
        <f>'Formato 7 c)'!F7</f>
        <v>38665751.423524529</v>
      </c>
      <c r="U2" s="18">
        <f>'Formato 7 c)'!G7</f>
        <v>45208837.842592865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27170765.4531</v>
      </c>
      <c r="S12" s="18">
        <f>'Formato 7 c)'!E17</f>
        <v>39731245.240000002</v>
      </c>
      <c r="T12" s="18">
        <f>'Formato 7 c)'!F17</f>
        <v>38665751.423524529</v>
      </c>
      <c r="U12" s="18">
        <f>'Formato 7 c)'!G17</f>
        <v>45208837.842592865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27170765.4531</v>
      </c>
      <c r="S23" s="18">
        <f>'Formato 7 c)'!E31</f>
        <v>39731245.240000002</v>
      </c>
      <c r="T23" s="18">
        <f>'Formato 7 c)'!F31</f>
        <v>38665751.423524529</v>
      </c>
      <c r="U23" s="18">
        <f>'Formato 7 c)'!G31</f>
        <v>45208837.842592865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27170765.4531</v>
      </c>
      <c r="E7" s="59">
        <f t="shared" si="0"/>
        <v>38236942.903763905</v>
      </c>
      <c r="F7" s="59">
        <f t="shared" si="0"/>
        <v>38665751.423524529</v>
      </c>
      <c r="G7" s="59">
        <f t="shared" si="0"/>
        <v>45208837.842592865</v>
      </c>
    </row>
    <row r="8" spans="1:7" x14ac:dyDescent="0.25">
      <c r="A8" s="53" t="s">
        <v>454</v>
      </c>
      <c r="B8" s="60">
        <v>0</v>
      </c>
      <c r="C8" s="60">
        <v>0</v>
      </c>
      <c r="D8" s="60">
        <v>20849378.2031</v>
      </c>
      <c r="E8" s="60">
        <v>24086764.593763899</v>
      </c>
      <c r="F8" s="60">
        <v>26743676.003524531</v>
      </c>
      <c r="G8" s="60">
        <v>29968985.702592865</v>
      </c>
    </row>
    <row r="9" spans="1:7" x14ac:dyDescent="0.25">
      <c r="A9" s="53" t="s">
        <v>455</v>
      </c>
      <c r="B9" s="60">
        <v>0</v>
      </c>
      <c r="C9" s="60">
        <v>0</v>
      </c>
      <c r="D9" s="60">
        <v>910025</v>
      </c>
      <c r="E9" s="60">
        <v>1550111.51</v>
      </c>
      <c r="F9" s="60">
        <v>1740135.4100000001</v>
      </c>
      <c r="G9" s="60">
        <v>1421484.4300000002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5250162.25</v>
      </c>
      <c r="E10" s="60">
        <v>7923328.7699999996</v>
      </c>
      <c r="F10" s="60">
        <v>7027890.0099999998</v>
      </c>
      <c r="G10" s="60">
        <v>11538082.710000001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158000</v>
      </c>
      <c r="E11" s="60">
        <v>294000</v>
      </c>
      <c r="F11" s="60">
        <v>424050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3200</v>
      </c>
      <c r="E12" s="60">
        <v>4382738.03</v>
      </c>
      <c r="F12" s="60">
        <v>2730000</v>
      </c>
      <c r="G12" s="60">
        <v>2280285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27170765.4531</v>
      </c>
      <c r="E29" s="60">
        <f t="shared" si="2"/>
        <v>38236942.903763905</v>
      </c>
      <c r="F29" s="60">
        <f t="shared" si="2"/>
        <v>38665751.423524529</v>
      </c>
      <c r="G29" s="60">
        <f t="shared" si="2"/>
        <v>45208837.842592865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27170765.4531</v>
      </c>
      <c r="S2" s="18">
        <f>'Formato 7 d)'!E7</f>
        <v>38236942.903763905</v>
      </c>
      <c r="T2" s="18">
        <f>'Formato 7 d)'!F7</f>
        <v>38665751.423524529</v>
      </c>
      <c r="U2" s="18">
        <f>'Formato 7 d)'!G7</f>
        <v>45208837.842592865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20849378.2031</v>
      </c>
      <c r="S3" s="18">
        <f>'Formato 7 d)'!E8</f>
        <v>24086764.593763899</v>
      </c>
      <c r="T3" s="18">
        <f>'Formato 7 d)'!F8</f>
        <v>26743676.003524531</v>
      </c>
      <c r="U3" s="18">
        <f>'Formato 7 d)'!G8</f>
        <v>29968985.702592865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910025</v>
      </c>
      <c r="S4" s="18">
        <f>'Formato 7 d)'!E9</f>
        <v>1550111.51</v>
      </c>
      <c r="T4" s="18">
        <f>'Formato 7 d)'!F9</f>
        <v>1740135.4100000001</v>
      </c>
      <c r="U4" s="18">
        <f>'Formato 7 d)'!G9</f>
        <v>1421484.4300000002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5250162.25</v>
      </c>
      <c r="S5" s="18">
        <f>'Formato 7 d)'!E10</f>
        <v>7923328.7699999996</v>
      </c>
      <c r="T5" s="18">
        <f>'Formato 7 d)'!F10</f>
        <v>7027890.0099999998</v>
      </c>
      <c r="U5" s="18">
        <f>'Formato 7 d)'!G10</f>
        <v>11538082.710000001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158000</v>
      </c>
      <c r="S6" s="18">
        <f>'Formato 7 d)'!E11</f>
        <v>294000</v>
      </c>
      <c r="T6" s="18">
        <f>'Formato 7 d)'!F11</f>
        <v>424050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3200</v>
      </c>
      <c r="S7" s="18">
        <f>'Formato 7 d)'!E12</f>
        <v>4382738.03</v>
      </c>
      <c r="T7" s="18">
        <f>'Formato 7 d)'!F12</f>
        <v>2730000</v>
      </c>
      <c r="U7" s="18">
        <f>'Formato 7 d)'!G12</f>
        <v>2280285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27170765.4531</v>
      </c>
      <c r="S22" s="18">
        <f>'Formato 7 d)'!E29</f>
        <v>38236942.903763905</v>
      </c>
      <c r="T22" s="18">
        <f>'Formato 7 d)'!F29</f>
        <v>38665751.423524529</v>
      </c>
      <c r="U22" s="18">
        <f>'Formato 7 d)'!G29</f>
        <v>45208837.842592865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activeCell="C67" sqref="C67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LA JUVENTUD DE LEON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31 de diciembre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5104964.47</v>
      </c>
      <c r="C9" s="60">
        <f>SUM(C10:C16)</f>
        <v>3893822.23</v>
      </c>
      <c r="D9" s="100" t="s">
        <v>54</v>
      </c>
      <c r="E9" s="60">
        <f>SUM(E10:E18)</f>
        <v>1221601.0699999998</v>
      </c>
      <c r="F9" s="60">
        <f>SUM(F10:F18)</f>
        <v>2018430.5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645911.06999999995</v>
      </c>
      <c r="F10" s="60">
        <v>567047.06999999995</v>
      </c>
    </row>
    <row r="11" spans="1:6" x14ac:dyDescent="0.25">
      <c r="A11" s="96" t="s">
        <v>5</v>
      </c>
      <c r="B11" s="60">
        <v>5104964.47</v>
      </c>
      <c r="C11" s="60">
        <v>3893822.23</v>
      </c>
      <c r="D11" s="101" t="s">
        <v>56</v>
      </c>
      <c r="E11" s="60">
        <v>64043</v>
      </c>
      <c r="F11" s="60">
        <v>619180.35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511647</v>
      </c>
      <c r="F16" s="60">
        <v>832203.08</v>
      </c>
    </row>
    <row r="17" spans="1:6" ht="14.25" x14ac:dyDescent="0.45">
      <c r="A17" s="95" t="s">
        <v>11</v>
      </c>
      <c r="B17" s="60">
        <f>SUM(B18:B24)</f>
        <v>10788.19</v>
      </c>
      <c r="C17" s="60">
        <f>SUM(C18:C24)</f>
        <v>21638.81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10788.19</v>
      </c>
      <c r="C20" s="60">
        <v>21638.81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5115752.66</v>
      </c>
      <c r="C47" s="61">
        <f>C9+C17+C25+C31+C38+C41</f>
        <v>3915461.04</v>
      </c>
      <c r="D47" s="99" t="s">
        <v>91</v>
      </c>
      <c r="E47" s="61">
        <f>E9+E19+E23+E26+E27+E31+E38+E42</f>
        <v>1221601.0699999998</v>
      </c>
      <c r="F47" s="61">
        <f>F9+F19+F23+F26+F27+F31+F38+F42</f>
        <v>2018430.5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7441063.3300000001</v>
      </c>
      <c r="C53" s="60">
        <v>5888657.3499999996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2173248.59</v>
      </c>
      <c r="C54" s="60">
        <v>1562718.55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-4872785.29</v>
      </c>
      <c r="C55" s="60">
        <v>-2022294.28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1221601.0699999998</v>
      </c>
      <c r="F59" s="61">
        <f>F47+F57</f>
        <v>2018430.5</v>
      </c>
    </row>
    <row r="60" spans="1:6" x14ac:dyDescent="0.25">
      <c r="A60" s="55" t="s">
        <v>50</v>
      </c>
      <c r="B60" s="61">
        <f>SUM(B50:B58)</f>
        <v>4741526.63</v>
      </c>
      <c r="C60" s="61">
        <f>SUM(C50:C58)</f>
        <v>5429081.6199999992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9857279.2899999991</v>
      </c>
      <c r="C62" s="61">
        <f>SUM(C47+C60)</f>
        <v>9344542.6600000001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8635678.2200000007</v>
      </c>
      <c r="F68" s="77">
        <f>SUM(F69:F73)</f>
        <v>7326112.1600000001</v>
      </c>
    </row>
    <row r="69" spans="1:6" x14ac:dyDescent="0.25">
      <c r="A69" s="12"/>
      <c r="B69" s="54"/>
      <c r="C69" s="54"/>
      <c r="D69" s="103" t="s">
        <v>107</v>
      </c>
      <c r="E69" s="77">
        <v>2141885.23</v>
      </c>
      <c r="F69" s="77">
        <v>2148404.14</v>
      </c>
    </row>
    <row r="70" spans="1:6" x14ac:dyDescent="0.25">
      <c r="A70" s="12"/>
      <c r="B70" s="54"/>
      <c r="C70" s="54"/>
      <c r="D70" s="103" t="s">
        <v>108</v>
      </c>
      <c r="E70" s="77">
        <v>6493792.9900000002</v>
      </c>
      <c r="F70" s="77">
        <v>5177708.0199999996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8635678.2200000007</v>
      </c>
      <c r="F79" s="61">
        <f>F63+F68+F75</f>
        <v>7326112.1600000001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9857279.290000001</v>
      </c>
      <c r="F81" s="61">
        <f>F59+F79</f>
        <v>9344542.6600000001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5104964.47</v>
      </c>
      <c r="Q4" s="18">
        <f>'Formato 1'!C9</f>
        <v>3893822.23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5104964.47</v>
      </c>
      <c r="Q6" s="18">
        <f>'Formato 1'!C11</f>
        <v>3893822.23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10788.19</v>
      </c>
      <c r="Q12" s="18">
        <f>'Formato 1'!C17</f>
        <v>21638.81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10788.19</v>
      </c>
      <c r="Q15" s="18">
        <f>'Formato 1'!C20</f>
        <v>21638.81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5115752.66</v>
      </c>
      <c r="Q42" s="18">
        <f>'Formato 1'!C47</f>
        <v>3915461.04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7441063.3300000001</v>
      </c>
      <c r="Q47">
        <f>'Formato 1'!C53</f>
        <v>5888657.3499999996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2173248.59</v>
      </c>
      <c r="Q48">
        <f>'Formato 1'!C54</f>
        <v>1562718.55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-4872785.29</v>
      </c>
      <c r="Q49">
        <f>'Formato 1'!C55</f>
        <v>-2022294.28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4741526.63</v>
      </c>
      <c r="Q53">
        <f>'Formato 1'!C60</f>
        <v>5429081.6199999992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9857279.2899999991</v>
      </c>
      <c r="Q54">
        <f>'Formato 1'!C62</f>
        <v>9344542.6600000001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1221601.0699999998</v>
      </c>
      <c r="Q57">
        <f>'Formato 1'!F9</f>
        <v>2018430.5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645911.06999999995</v>
      </c>
      <c r="Q58">
        <f>'Formato 1'!F10</f>
        <v>567047.06999999995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64043</v>
      </c>
      <c r="Q59">
        <f>'Formato 1'!F11</f>
        <v>619180.35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511647</v>
      </c>
      <c r="Q64">
        <f>'Formato 1'!F16</f>
        <v>832203.08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1221601.0699999998</v>
      </c>
      <c r="Q95">
        <f>'Formato 1'!F47</f>
        <v>2018430.5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1221601.0699999998</v>
      </c>
      <c r="Q104">
        <f>'Formato 1'!F59</f>
        <v>2018430.5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8635678.2200000007</v>
      </c>
      <c r="Q110">
        <f>'Formato 1'!F68</f>
        <v>7326112.1600000001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2141885.23</v>
      </c>
      <c r="Q111">
        <f>'Formato 1'!F69</f>
        <v>2148404.14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6493792.9900000002</v>
      </c>
      <c r="Q112">
        <f>'Formato 1'!F70</f>
        <v>5177708.0199999996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8635678.2200000007</v>
      </c>
      <c r="Q119">
        <f>'Formato 1'!F79</f>
        <v>7326112.1600000001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9857279.290000001</v>
      </c>
      <c r="Q120">
        <f>'Formato 1'!F81</f>
        <v>9344542.6600000001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31 de diciembre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2018430.5</v>
      </c>
      <c r="C18" s="132"/>
      <c r="D18" s="132"/>
      <c r="E18" s="132"/>
      <c r="F18" s="61">
        <v>1221601.0699999998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2018430.5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1221601.0699999998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2018430.5</v>
      </c>
      <c r="Q12" s="18"/>
      <c r="R12" s="18"/>
      <c r="S12" s="18"/>
      <c r="T12" s="18">
        <f>'Formato 2'!F18</f>
        <v>1221601.0699999998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2018430.5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1221601.0699999998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Miguel</cp:lastModifiedBy>
  <cp:lastPrinted>2017-02-04T00:56:20Z</cp:lastPrinted>
  <dcterms:created xsi:type="dcterms:W3CDTF">2017-01-19T17:59:06Z</dcterms:created>
  <dcterms:modified xsi:type="dcterms:W3CDTF">2022-02-18T19:34:48Z</dcterms:modified>
</cp:coreProperties>
</file>