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000 INSTITUTO MPAL DE LA JUVENTUD DE LEON GTO 2017 26 OCTUBRE 2017\CUENTA PUBLICA\CTA . PUBLICA TERCER TRIMESTRE IMJU MAYRA\APOYO\"/>
    </mc:Choice>
  </mc:AlternateContent>
  <xr:revisionPtr revIDLastSave="0" documentId="13_ncr:1_{0EF4E451-0421-402E-B1B1-B3B73196C7DE}" xr6:coauthVersionLast="28" xr6:coauthVersionMax="28" xr10:uidLastSave="{00000000-0000-0000-0000-000000000000}"/>
  <bookViews>
    <workbookView xWindow="0" yWindow="0" windowWidth="20490" windowHeight="6630" tabRatio="885" xr2:uid="{00000000-000D-0000-FFFF-FFFF00000000}"/>
  </bookViews>
  <sheets>
    <sheet name="EAEPE" sheetId="1" r:id="rId1"/>
    <sheet name="Instructivo_EAEPE" sheetId="14" r:id="rId2"/>
    <sheet name="COG" sheetId="6" r:id="rId3"/>
    <sheet name="Instructivo_COG" sheetId="15" r:id="rId4"/>
    <sheet name="CTG" sheetId="8" r:id="rId5"/>
    <sheet name="Instructivo_CTG" sheetId="16" r:id="rId6"/>
    <sheet name="CA_Ente_Público" sheetId="4" r:id="rId7"/>
    <sheet name="Instructivo_CA_Ente_Público" sheetId="20" r:id="rId8"/>
    <sheet name="CA_Ejecutivo_Estatal" sheetId="10" r:id="rId9"/>
    <sheet name="Instructivo_CA_Ejecutivo_Estata" sheetId="19" r:id="rId10"/>
    <sheet name="CA_Ayuntamiento" sheetId="12" r:id="rId11"/>
    <sheet name="Instructivo_CA_Ayuntamiento" sheetId="18" r:id="rId12"/>
    <sheet name="CFG" sheetId="5" r:id="rId13"/>
    <sheet name="Instructivo_CFG" sheetId="17" r:id="rId14"/>
  </sheets>
  <definedNames>
    <definedName name="_xlnm._FilterDatabase" localSheetId="12" hidden="1">CFG!$A$2:$H$35</definedName>
    <definedName name="_xlnm._FilterDatabase" localSheetId="2" hidden="1">COG!$A$2:$H$75</definedName>
  </definedNames>
  <calcPr calcId="171027"/>
</workbook>
</file>

<file path=xl/calcChain.xml><?xml version="1.0" encoding="utf-8"?>
<calcChain xmlns="http://schemas.openxmlformats.org/spreadsheetml/2006/main">
  <c r="F31" i="6" l="1"/>
  <c r="F24" i="6"/>
  <c r="F29" i="6"/>
  <c r="F25" i="6"/>
  <c r="F27" i="6"/>
  <c r="F22" i="6"/>
  <c r="F17" i="6"/>
  <c r="F13" i="6"/>
  <c r="G9" i="6"/>
  <c r="G5" i="6"/>
  <c r="F9" i="6"/>
  <c r="F5" i="6"/>
  <c r="N62" i="1"/>
  <c r="N59" i="1"/>
  <c r="N55" i="1"/>
  <c r="N44" i="1"/>
  <c r="N42" i="1"/>
  <c r="M62" i="1"/>
  <c r="M59" i="1"/>
  <c r="M55" i="1"/>
  <c r="M44" i="1"/>
  <c r="M42" i="1"/>
  <c r="K62" i="1"/>
  <c r="K59" i="1"/>
  <c r="K55" i="1"/>
  <c r="K44" i="1"/>
  <c r="K42" i="1"/>
  <c r="L62" i="1"/>
  <c r="L42" i="1"/>
  <c r="L55" i="1"/>
  <c r="L59" i="1"/>
  <c r="L44" i="1"/>
  <c r="K15" i="1"/>
  <c r="L4" i="1"/>
  <c r="M4" i="1"/>
  <c r="N4" i="1"/>
  <c r="L7" i="1"/>
  <c r="M7" i="1"/>
  <c r="N7" i="1"/>
  <c r="L8" i="1"/>
  <c r="M8" i="1"/>
  <c r="N8" i="1"/>
  <c r="K7" i="1"/>
  <c r="K8" i="1"/>
  <c r="K4" i="1"/>
  <c r="H4" i="8" l="1"/>
  <c r="G31" i="6"/>
  <c r="G30" i="6"/>
  <c r="G29" i="6"/>
  <c r="G27" i="6"/>
  <c r="G26" i="6"/>
  <c r="G25" i="6"/>
  <c r="G22" i="6" s="1"/>
  <c r="G3" i="6" s="1"/>
  <c r="F3" i="6"/>
  <c r="H27" i="6"/>
  <c r="D30" i="6"/>
  <c r="H5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3" i="6"/>
  <c r="H24" i="6"/>
  <c r="H25" i="6"/>
  <c r="H26" i="6"/>
  <c r="H28" i="6"/>
  <c r="H29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H4" i="6"/>
  <c r="E23" i="6"/>
  <c r="E24" i="6"/>
  <c r="E25" i="6"/>
  <c r="E26" i="6"/>
  <c r="E27" i="6"/>
  <c r="E28" i="6"/>
  <c r="E29" i="6"/>
  <c r="E30" i="6"/>
  <c r="H30" i="6" s="1"/>
  <c r="E31" i="6"/>
  <c r="E14" i="6"/>
  <c r="E15" i="6"/>
  <c r="E16" i="6"/>
  <c r="E17" i="6"/>
  <c r="E18" i="6"/>
  <c r="E19" i="6"/>
  <c r="E20" i="6"/>
  <c r="E21" i="6"/>
  <c r="E13" i="6"/>
  <c r="E12" i="6"/>
  <c r="C3" i="6"/>
  <c r="E22" i="6" l="1"/>
  <c r="H22" i="6" l="1"/>
  <c r="E3" i="6"/>
  <c r="H3" i="6" s="1"/>
  <c r="H69" i="6" l="1"/>
  <c r="H70" i="6"/>
  <c r="H71" i="6"/>
  <c r="H72" i="6"/>
  <c r="H73" i="6"/>
  <c r="H74" i="6"/>
  <c r="H75" i="6"/>
  <c r="O16" i="1"/>
  <c r="O18" i="1"/>
  <c r="O20" i="1"/>
  <c r="O22" i="1"/>
  <c r="O24" i="1"/>
  <c r="O26" i="1"/>
  <c r="O28" i="1"/>
  <c r="O30" i="1"/>
  <c r="O32" i="1"/>
  <c r="O34" i="1"/>
  <c r="O36" i="1"/>
  <c r="O38" i="1"/>
  <c r="O40" i="1"/>
  <c r="J5" i="1"/>
  <c r="O5" i="1" s="1"/>
  <c r="J6" i="1"/>
  <c r="O6" i="1" s="1"/>
  <c r="J7" i="1"/>
  <c r="O7" i="1" s="1"/>
  <c r="J8" i="1"/>
  <c r="O8" i="1" s="1"/>
  <c r="J9" i="1"/>
  <c r="O9" i="1" s="1"/>
  <c r="J10" i="1"/>
  <c r="O10" i="1" s="1"/>
  <c r="J11" i="1"/>
  <c r="O11" i="1" s="1"/>
  <c r="J12" i="1"/>
  <c r="O12" i="1" s="1"/>
  <c r="J13" i="1"/>
  <c r="O13" i="1" s="1"/>
  <c r="J14" i="1"/>
  <c r="O14" i="1" s="1"/>
  <c r="J15" i="1"/>
  <c r="J16" i="1"/>
  <c r="J17" i="1"/>
  <c r="O17" i="1" s="1"/>
  <c r="J18" i="1"/>
  <c r="J19" i="1"/>
  <c r="O19" i="1" s="1"/>
  <c r="J20" i="1"/>
  <c r="J21" i="1"/>
  <c r="O21" i="1" s="1"/>
  <c r="J22" i="1"/>
  <c r="J23" i="1"/>
  <c r="O23" i="1" s="1"/>
  <c r="J24" i="1"/>
  <c r="J25" i="1"/>
  <c r="O25" i="1" s="1"/>
  <c r="J26" i="1"/>
  <c r="J27" i="1"/>
  <c r="O27" i="1" s="1"/>
  <c r="J28" i="1"/>
  <c r="J29" i="1"/>
  <c r="O29" i="1" s="1"/>
  <c r="J30" i="1"/>
  <c r="J31" i="1"/>
  <c r="O31" i="1" s="1"/>
  <c r="J32" i="1"/>
  <c r="J33" i="1"/>
  <c r="O33" i="1" s="1"/>
  <c r="J34" i="1"/>
  <c r="J35" i="1"/>
  <c r="O35" i="1" s="1"/>
  <c r="J36" i="1"/>
  <c r="J37" i="1"/>
  <c r="O37" i="1" s="1"/>
  <c r="J38" i="1"/>
  <c r="J39" i="1"/>
  <c r="O39" i="1" s="1"/>
  <c r="J40" i="1"/>
  <c r="J41" i="1"/>
  <c r="O41" i="1" s="1"/>
  <c r="J42" i="1"/>
  <c r="J43" i="1"/>
  <c r="O43" i="1" s="1"/>
  <c r="J44" i="1"/>
  <c r="O44" i="1" s="1"/>
  <c r="J45" i="1"/>
  <c r="O45" i="1" s="1"/>
  <c r="J46" i="1"/>
  <c r="O46" i="1" s="1"/>
  <c r="J47" i="1"/>
  <c r="O47" i="1" s="1"/>
  <c r="J48" i="1"/>
  <c r="O48" i="1" s="1"/>
  <c r="J49" i="1"/>
  <c r="O49" i="1" s="1"/>
  <c r="J50" i="1"/>
  <c r="O50" i="1" s="1"/>
  <c r="J51" i="1"/>
  <c r="O51" i="1" s="1"/>
  <c r="J52" i="1"/>
  <c r="O52" i="1" s="1"/>
  <c r="J53" i="1"/>
  <c r="O53" i="1" s="1"/>
  <c r="J54" i="1"/>
  <c r="O54" i="1" s="1"/>
  <c r="J55" i="1"/>
  <c r="O55" i="1" s="1"/>
  <c r="J56" i="1"/>
  <c r="O56" i="1" s="1"/>
  <c r="J57" i="1"/>
  <c r="O57" i="1" s="1"/>
  <c r="J58" i="1"/>
  <c r="O58" i="1" s="1"/>
  <c r="J59" i="1"/>
  <c r="O59" i="1" s="1"/>
  <c r="J60" i="1"/>
  <c r="O60" i="1" s="1"/>
  <c r="J61" i="1"/>
  <c r="O61" i="1" s="1"/>
  <c r="J62" i="1"/>
  <c r="O62" i="1" s="1"/>
  <c r="O15" i="1" l="1"/>
  <c r="O42" i="1"/>
  <c r="O3" i="1"/>
  <c r="J4" i="1"/>
  <c r="O4" i="1" s="1"/>
  <c r="H3" i="4" l="1"/>
  <c r="H9" i="10"/>
  <c r="G9" i="10"/>
  <c r="F9" i="10"/>
  <c r="E9" i="10"/>
  <c r="D9" i="10"/>
  <c r="C9" i="10"/>
  <c r="H4" i="10"/>
  <c r="G4" i="10"/>
  <c r="F4" i="10"/>
  <c r="E4" i="10"/>
  <c r="D4" i="10"/>
  <c r="C4" i="10"/>
  <c r="H3" i="10"/>
  <c r="G3" i="10"/>
  <c r="F3" i="10"/>
  <c r="E3" i="10"/>
  <c r="D3" i="10"/>
  <c r="C3" i="10"/>
  <c r="H6" i="12"/>
  <c r="G6" i="12"/>
  <c r="F6" i="12"/>
  <c r="E6" i="12"/>
  <c r="D6" i="12"/>
  <c r="C6" i="12"/>
  <c r="H4" i="12"/>
  <c r="G4" i="12"/>
  <c r="F4" i="12"/>
  <c r="E4" i="12"/>
  <c r="D4" i="12"/>
  <c r="C4" i="12"/>
  <c r="H3" i="12"/>
  <c r="G3" i="12"/>
  <c r="F3" i="12"/>
  <c r="E3" i="12"/>
  <c r="D3" i="12"/>
  <c r="C3" i="12"/>
  <c r="H3" i="8"/>
  <c r="G3" i="8"/>
  <c r="F3" i="8"/>
  <c r="E3" i="8"/>
  <c r="D3" i="8"/>
  <c r="C3" i="8"/>
</calcChain>
</file>

<file path=xl/sharedStrings.xml><?xml version="1.0" encoding="utf-8"?>
<sst xmlns="http://schemas.openxmlformats.org/spreadsheetml/2006/main" count="395" uniqueCount="257">
  <si>
    <t>CFG</t>
  </si>
  <si>
    <t>CP</t>
  </si>
  <si>
    <t>CA-UR</t>
  </si>
  <si>
    <t>COG</t>
  </si>
  <si>
    <t>CONCEPTO</t>
  </si>
  <si>
    <t>APROBADO</t>
  </si>
  <si>
    <t>MODIFICADO</t>
  </si>
  <si>
    <t>COMPROMETIDO</t>
  </si>
  <si>
    <t>DEVENGADO</t>
  </si>
  <si>
    <t>EJERCIDO</t>
  </si>
  <si>
    <t>PAGADO</t>
  </si>
  <si>
    <t>SUBEJERCICIO</t>
  </si>
  <si>
    <t>PRESUPUESTO DE EGRESOS</t>
  </si>
  <si>
    <t>CFF</t>
  </si>
  <si>
    <t>Gasto Corriente</t>
  </si>
  <si>
    <t>Gasto de Capital</t>
  </si>
  <si>
    <t>CTG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</si>
  <si>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</si>
  <si>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</si>
  <si>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</si>
  <si>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</si>
  <si>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</si>
  <si>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</si>
  <si>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</si>
  <si>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</si>
  <si>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</si>
  <si>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</si>
  <si>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</si>
  <si>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</si>
  <si>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</si>
  <si>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</si>
  <si>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CA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</si>
  <si>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</si>
  <si>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</si>
  <si>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</si>
  <si>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</si>
  <si>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</si>
  <si>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</si>
  <si>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</si>
  <si>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</si>
  <si>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</si>
  <si>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</si>
  <si>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</si>
  <si>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</si>
  <si>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Sector Paraestatal de Gobierno</t>
  </si>
  <si>
    <t>Entidades Paramunicipales Empresariales No Financieras con Participación Estatal Mayoritaria</t>
  </si>
  <si>
    <t>Fideicomisos Paramunicipales Empresariales No Financieros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</si>
  <si>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</si>
  <si>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</si>
  <si>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</si>
  <si>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</si>
  <si>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</si>
  <si>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</si>
  <si>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Paramunicipales Empresariales Financieras Monetarias con Participación Estatal Mayoritaria</t>
  </si>
  <si>
    <t>Entidades Paraestatales Empresariales Financieras No Monetarias con Participación Estatal Mayoritaria</t>
  </si>
  <si>
    <t>Órgano Ejecutivo Municipal (Ayuntamiento)</t>
  </si>
  <si>
    <t>Total Gobierno General Municipal</t>
  </si>
  <si>
    <t>Total Gobierno General Estatal</t>
  </si>
  <si>
    <t>Entidades Paraestatales Finanacieras No Monetarias con Participacion Estatal Mayoritaria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</si>
  <si>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</si>
  <si>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</si>
  <si>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</si>
  <si>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</si>
  <si>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</si>
  <si>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</si>
  <si>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</si>
  <si>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</si>
  <si>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</si>
  <si>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</si>
  <si>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</si>
  <si>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</si>
  <si>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</si>
  <si>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</si>
  <si>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</si>
  <si>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</si>
  <si>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</si>
  <si>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</si>
  <si>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</si>
  <si>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</si>
  <si>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</si>
  <si>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</si>
  <si>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</si>
  <si>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</si>
  <si>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</si>
  <si>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</si>
  <si>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</si>
  <si>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</si>
  <si>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</si>
  <si>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</si>
  <si>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</si>
  <si>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</si>
  <si>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</si>
  <si>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</si>
  <si>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</si>
  <si>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</si>
  <si>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</si>
  <si>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</si>
  <si>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</si>
  <si>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</si>
  <si>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</si>
  <si>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</si>
  <si>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</si>
  <si>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</si>
  <si>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</si>
  <si>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</si>
  <si>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</si>
  <si>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</si>
  <si>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</si>
  <si>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</si>
  <si>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</si>
  <si>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</si>
  <si>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</si>
  <si>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</si>
  <si>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</si>
  <si>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</si>
  <si>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</si>
  <si>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</si>
  <si>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</si>
  <si>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</si>
  <si>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</si>
  <si>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</si>
  <si>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</si>
  <si>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</si>
  <si>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</si>
  <si>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</si>
  <si>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</si>
  <si>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</si>
  <si>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</si>
  <si>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</si>
  <si>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INVERSIÓN PÚBLICA</t>
  </si>
  <si>
    <t>DEUDA PÚBLICA</t>
  </si>
  <si>
    <t>Instructivo</t>
  </si>
  <si>
    <t>Restricción:</t>
  </si>
  <si>
    <t>No se puede modificar en su contenido.</t>
  </si>
  <si>
    <t>Recomendaciones:</t>
  </si>
  <si>
    <t>Aclaración:</t>
  </si>
  <si>
    <t>Para la información impresa sólo por clasificación por objeto del gasto, capítulo y concepto.</t>
  </si>
  <si>
    <t>Verificar que la sumatoria de las columnas correspondientes al Presupuesto de Egresos Aprobado, Modificado, Devengado, Pagado y la correspondiente al Subejercicio coincida con la sumatoria de las columnas correspondientes a la Clasificación Económica (por Tipo de Gasto), a la Clasificación Administrativa, a la Clasificación Funcional y al Gasto por Categoría Programática.</t>
  </si>
  <si>
    <t>Verificar que la sumatoria de las columnas correspondientes al Presupuesto de Egresos Aprobado, Modificado, Devengado, Pagado y la correspondiente al Subejercicio coincida con la sumatoria de las columnas correspondientes a la Clasificación por Objeto del Gasto, a la Clasificación Administrativa, a la Clasificación Funcional y al Gasto por Categoría Programática.</t>
  </si>
  <si>
    <t>Verificar que la sumatoria de las columnas correspondientes al Presupuesto de Egresos Aprobado, Modificado, Devengado, Pagado y la correspondiente al Subejercicio coincida con la sumatoria de las columnas correspondientes a la Clasificación por Objeto del Gasto, a la Clasificación Económica (por Tipo de Gasto), a la Clasificación Administrativa y al Gasto por Categoría Programática.</t>
  </si>
  <si>
    <t>Verificar que la sumatoria de las columnas correspondientes al Presupuesto de Egresos Aprobado, Modificado, Devengado, Pagado y la correspondiente al Subejercicio coincida con la sumatoria de las columnas correspondientes a la Clasificación por Objeto del Gasto, a la Clasificación Económica (por Tipo de Gasto), a la Clasificación Funcional y al Gasto por Categoría Programática.</t>
  </si>
  <si>
    <t>Para la información impresa sólo por clasificación por objeto del gasto, a capítulo y concepto.</t>
  </si>
  <si>
    <t>Apegarse al número de columnas.</t>
  </si>
  <si>
    <t>AMPLIACIONES / REDUCCIONES</t>
  </si>
  <si>
    <t>Pensiones y Jubilaciones</t>
  </si>
  <si>
    <r>
      <rPr>
        <b/>
        <sz val="8"/>
        <color indexed="8"/>
        <rFont val="Arial"/>
        <family val="2"/>
      </rPr>
      <t>CFG</t>
    </r>
    <r>
      <rPr>
        <sz val="8"/>
        <color theme="1"/>
        <rFont val="Arial"/>
        <family val="2"/>
      </rPr>
      <t>: De acuerdo al Clasificador funcional del gasto (finalidad, función y subfunción); publicado en el DOF del 27 de diciembre de 2010.</t>
    </r>
  </si>
  <si>
    <r>
      <rPr>
        <b/>
        <sz val="8"/>
        <color indexed="8"/>
        <rFont val="Arial"/>
        <family val="2"/>
      </rPr>
      <t>CP</t>
    </r>
    <r>
      <rPr>
        <sz val="8"/>
        <color theme="1"/>
        <rFont val="Arial"/>
        <family val="2"/>
      </rPr>
      <t>: Clasificación Programática de acuerdo al emitido por el CONAC (DOF 8-ago-13). Letra y número.</t>
    </r>
  </si>
  <si>
    <r>
      <rPr>
        <b/>
        <sz val="8"/>
        <color indexed="8"/>
        <rFont val="Arial"/>
        <family val="2"/>
      </rPr>
      <t>CA-UR</t>
    </r>
    <r>
      <rPr>
        <sz val="8"/>
        <color theme="1"/>
        <rFont val="Arial"/>
        <family val="2"/>
      </rPr>
      <t>: De acuerdo a la Clasificación administrativa, publicada en el DOF del 7 de julio de 2011.  Además incluir la UR, separado por guion (CA - UR).</t>
    </r>
  </si>
  <si>
    <r>
      <rPr>
        <b/>
        <sz val="8"/>
        <color indexed="8"/>
        <rFont val="Arial"/>
        <family val="2"/>
      </rPr>
      <t>CTG</t>
    </r>
    <r>
      <rPr>
        <sz val="8"/>
        <color theme="1"/>
        <rFont val="Arial"/>
        <family val="2"/>
      </rPr>
      <t>: Para el llenado de este formato se debe utilizar la Clasificación por Tipo de Gasto aprobado por el CONAC identificando el ejercicio presupuestal de gasto corriente, gasto de capital y el de amortización de la deuda y disminución de pasivos. Publicado en el DOF del 30 de septiembre de 2015.</t>
    </r>
  </si>
  <si>
    <r>
      <rPr>
        <b/>
        <sz val="8"/>
        <color indexed="8"/>
        <rFont val="Arial"/>
        <family val="2"/>
      </rPr>
      <t>COG</t>
    </r>
    <r>
      <rPr>
        <sz val="8"/>
        <color theme="1"/>
        <rFont val="Arial"/>
        <family val="2"/>
      </rPr>
      <t>: De acuerdo al Clasificador por objeto del gasto (capítulo, concepto; partida genérica y especifica), publicadas en el DOF el 22 de diciembre de 2014. A cuatro digitos.</t>
    </r>
  </si>
  <si>
    <r>
      <rPr>
        <b/>
        <sz val="8"/>
        <color indexed="8"/>
        <rFont val="Arial"/>
        <family val="2"/>
      </rPr>
      <t>CONCEPTO</t>
    </r>
    <r>
      <rPr>
        <sz val="8"/>
        <color theme="1"/>
        <rFont val="Arial"/>
        <family val="2"/>
      </rPr>
      <t>: Se refiere al nombre que se asigna a cada uno de los desagregados que se señalan.</t>
    </r>
  </si>
  <si>
    <r>
      <rPr>
        <b/>
        <sz val="8"/>
        <color indexed="8"/>
        <rFont val="Arial"/>
        <family val="2"/>
      </rPr>
      <t>APROBADO</t>
    </r>
    <r>
      <rPr>
        <sz val="8"/>
        <color theme="1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</si>
  <si>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AMPLIACIONES / REDUCCIONES</t>
    </r>
    <r>
      <rPr>
        <sz val="8"/>
        <color theme="1"/>
        <rFont val="Arial"/>
        <family val="2"/>
      </rPr>
      <t>: Refleja las modificaciones realizadas al Presupuesto Aprobado.</t>
    </r>
  </si>
  <si>
    <r>
      <rPr>
        <b/>
        <sz val="8"/>
        <color indexed="8"/>
        <rFont val="Arial"/>
        <family val="2"/>
      </rPr>
      <t>MODIFICADO</t>
    </r>
    <r>
      <rPr>
        <sz val="8"/>
        <color theme="1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</si>
  <si>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COMPROMETIDO</t>
    </r>
    <r>
      <rPr>
        <sz val="8"/>
        <color theme="1"/>
        <rFont val="Arial"/>
        <family val="2"/>
      </rPr>
      <t xml:space="preserve">: En esta columna deben registrarse los "cargos" del comprometido. Éste momento contable del gasto refleja la aprobación por autoridad competente de un acto administrativo, u otro instrumento jurídico que formaliza una relación jurídica con terceros para la adquisición de bienes y servicios o ejecución de obras. En el caso de las obras a ejecutarse o de bienes y servicios a recibirse durante varios ejercicios, el compromiso será registrado por la parte que se ejecutará o recibirá, durante cada ejercicio.  </t>
    </r>
  </si>
  <si>
    <r>
      <rPr>
        <b/>
        <sz val="8"/>
        <color indexed="8"/>
        <rFont val="Arial"/>
        <family val="2"/>
      </rPr>
      <t>DEVENGADO</t>
    </r>
    <r>
      <rPr>
        <sz val="8"/>
        <color theme="1"/>
        <rFont val="Arial"/>
        <family val="2"/>
      </rPr>
      <t>: En esta columna deben registrarse los "cargos" del devengado.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</si>
  <si>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EJERCIDO</t>
    </r>
    <r>
      <rPr>
        <sz val="8"/>
        <color theme="1"/>
        <rFont val="Arial"/>
        <family val="2"/>
      </rPr>
      <t>: En esta columna deben registrarse los "cargos" del ejercido. Este momento refleja la emisión de una cuenta por liquidar certificada o documento equivalente (solicitud de pago) debidamente aprobado por la autoridad competente.</t>
    </r>
  </si>
  <si>
    <r>
      <rPr>
        <b/>
        <sz val="8"/>
        <color indexed="8"/>
        <rFont val="Arial"/>
        <family val="2"/>
      </rPr>
      <t>PAGADO</t>
    </r>
    <r>
      <rPr>
        <sz val="8"/>
        <color theme="1"/>
        <rFont val="Arial"/>
        <family val="2"/>
      </rPr>
      <t>: Es el momento que refleja la cancelación total o parcial de las obligaciones de pago, que se concreta mediante el desembolso de efectivo o cualquier otro medio de pago.</t>
    </r>
  </si>
  <si>
    <r>
      <rPr>
        <b/>
        <sz val="8"/>
        <color indexed="8"/>
        <rFont val="Arial"/>
        <family val="2"/>
      </rPr>
      <t>SUBEJERCICIO</t>
    </r>
    <r>
      <rPr>
        <sz val="8"/>
        <color theme="1"/>
        <rFont val="Arial"/>
        <family val="2"/>
      </rPr>
      <t>: Modificado menos devengado.</t>
    </r>
  </si>
  <si>
    <r>
      <rPr>
        <b/>
        <sz val="8"/>
        <color indexed="8"/>
        <rFont val="Arial"/>
        <family val="2"/>
      </rPr>
      <t>COG</t>
    </r>
    <r>
      <rPr>
        <sz val="8"/>
        <color theme="1"/>
        <rFont val="Arial"/>
        <family val="2"/>
      </rPr>
      <t>: Para el llenado de este formato se debe utilizar a nivel de Capítulo y Concepto el Clasificador por Objeto del Gasto aprobado por el CONAC.</t>
    </r>
  </si>
  <si>
    <r>
      <rPr>
        <b/>
        <sz val="8"/>
        <color indexed="8"/>
        <rFont val="Arial"/>
        <family val="2"/>
      </rPr>
      <t>CFG</t>
    </r>
    <r>
      <rPr>
        <sz val="8"/>
        <color theme="1"/>
        <rFont val="Arial"/>
        <family val="2"/>
      </rPr>
      <t>: Para el llenado de este formato se debe utilizar el Clasificador Funcional aprobado por el CONAC a nivel de Finalidad y Función.</t>
    </r>
  </si>
  <si>
    <r>
      <rPr>
        <b/>
        <sz val="8"/>
        <color indexed="8"/>
        <rFont val="Arial"/>
        <family val="2"/>
      </rPr>
      <t>CA</t>
    </r>
    <r>
      <rPr>
        <sz val="8"/>
        <color theme="1"/>
        <rFont val="Arial"/>
        <family val="2"/>
      </rPr>
      <t>: De acuerdo a la Clasificación administrativa, publicada en el DOF del 7 de julio de 2011.</t>
    </r>
  </si>
  <si>
    <t>No se puede modificar en su contenido. Se imprime la pestaña del COG.</t>
  </si>
  <si>
    <t>Bajo protesta de decir verdad declaramos que los Estados Financieros y sus notas, son razonablemente correctos y son responsabilidad del emisor.</t>
  </si>
  <si>
    <t>_________________________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</si>
  <si>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</si>
  <si>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</si>
  <si>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</si>
  <si>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</si>
  <si>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</si>
  <si>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</si>
  <si>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</si>
  <si>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</si>
  <si>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</si>
  <si>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</si>
  <si>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</si>
  <si>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1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</si>
  <si>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</si>
  <si>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</si>
  <si>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</si>
  <si>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</si>
  <si>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</si>
  <si>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</si>
  <si>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Dependencia o Unidad Administrativa xx</t>
  </si>
  <si>
    <r>
      <t xml:space="preserve">   </t>
    </r>
    <r>
      <rPr>
        <b/>
        <sz val="8"/>
        <color indexed="8"/>
        <rFont val="Arial"/>
        <family val="2"/>
      </rPr>
      <t>CFF</t>
    </r>
    <r>
      <rPr>
        <sz val="8"/>
        <color indexed="8"/>
        <rFont val="Arial"/>
        <family val="2"/>
      </rPr>
      <t>: Se refiere al código asignado por el CONAC de acuerdo a la estructura del Clasificador por Fuente de Financiamiento. (DOF 2-ene-13)</t>
    </r>
  </si>
  <si>
    <t>Sueldos base al personal permanente</t>
  </si>
  <si>
    <t>Honorarios asimilables a salarios</t>
  </si>
  <si>
    <t>Primas por años de servicio efectivos prestados</t>
  </si>
  <si>
    <t>Primas de vacaciones</t>
  </si>
  <si>
    <t>Gratificación fin de año</t>
  </si>
  <si>
    <t>Aportaciones de seguridad social</t>
  </si>
  <si>
    <t>Aportaciones a Fondos de Vivienda</t>
  </si>
  <si>
    <t>Aportaciones al sistema para el retiro</t>
  </si>
  <si>
    <t>Indemnizaciones</t>
  </si>
  <si>
    <t>1547</t>
  </si>
  <si>
    <t>Ayuda reyes</t>
  </si>
  <si>
    <t>Ayuda 10 de mayo</t>
  </si>
  <si>
    <t>Materiales, útiles y equipos menores de oficina</t>
  </si>
  <si>
    <t>2121</t>
  </si>
  <si>
    <t>Materiales y útiles de impresión y reproducción</t>
  </si>
  <si>
    <t>Materiales y útiles de tecnologías de la información y comunicaciones.</t>
  </si>
  <si>
    <t>Material de limpieza.</t>
  </si>
  <si>
    <t>2171</t>
  </si>
  <si>
    <t>Materiales y útiles de enseñanza</t>
  </si>
  <si>
    <t>Productos alimenticios para personas</t>
  </si>
  <si>
    <t>Cemento y productos de concreto</t>
  </si>
  <si>
    <t>Cal, yeso y productos de yeso</t>
  </si>
  <si>
    <t>Madera y productos de madera</t>
  </si>
  <si>
    <t>Vidrio y productos de vidrio</t>
  </si>
  <si>
    <t>Material eléctrico y electrónico</t>
  </si>
  <si>
    <t>Artículos metálicos para la construcción</t>
  </si>
  <si>
    <t>Materiales complementarios</t>
  </si>
  <si>
    <t>Otros materiales y artículos de construcción y reparación</t>
  </si>
  <si>
    <t>Medicinas y productos farmaceúticos</t>
  </si>
  <si>
    <t>Vestuario y uniformes a actividades operativas</t>
  </si>
  <si>
    <t>Artículos deportivos</t>
  </si>
  <si>
    <t>Herramientas menores</t>
  </si>
  <si>
    <t>Refacciones y accesorios menores de edificios</t>
  </si>
  <si>
    <t>Refacciones y accesorios menores de mobiliario y equipo de administración, educacional y recreativo</t>
  </si>
  <si>
    <t>Refacciones y accesorios menores de equipo de cómputo y tecnologías de la información</t>
  </si>
  <si>
    <t>Energía eléctrica</t>
  </si>
  <si>
    <t xml:space="preserve"> Telefonía tradicional</t>
  </si>
  <si>
    <t>Servicios de acceso de Internet, redes y procesamiento de información</t>
  </si>
  <si>
    <t>Servicios de postales y mensajería</t>
  </si>
  <si>
    <t>3271</t>
  </si>
  <si>
    <t>Arrendamiento de activos intangibles</t>
  </si>
  <si>
    <t>Otros arrendamientos</t>
  </si>
  <si>
    <t>Servicios legales</t>
  </si>
  <si>
    <t>Servicios de capacitación</t>
  </si>
  <si>
    <t>Servicio de fotocopiado e impresión</t>
  </si>
  <si>
    <t>Servicios financieros y bancarios</t>
  </si>
  <si>
    <t>Seguro de bienes patrimoniales</t>
  </si>
  <si>
    <t>Conservación y mantenimiento de inmuebles</t>
  </si>
  <si>
    <t>3512</t>
  </si>
  <si>
    <t>Instalaciones</t>
  </si>
  <si>
    <t>Reparación y mantenimiento de equipo de transporte</t>
  </si>
  <si>
    <t>Instalación, reparación y mantenimiento de maquinaria, otros equipos y herramienta</t>
  </si>
  <si>
    <t>Servicio de jardinería y fumigación</t>
  </si>
  <si>
    <t>Impresión y elaboración de publicaciones oficiales y de información en general para difusión</t>
  </si>
  <si>
    <t>Pasajes terrestres</t>
  </si>
  <si>
    <t>Viáticos en el país</t>
  </si>
  <si>
    <t>Gastos de ceremonial</t>
  </si>
  <si>
    <t>Congresos, convenciones y eventos especiales.</t>
  </si>
  <si>
    <t>Gastos de representación</t>
  </si>
  <si>
    <t>Gastos de oficina y organización.</t>
  </si>
  <si>
    <t>Otros impuestos y derechos</t>
  </si>
  <si>
    <t>Impuestos sobre nómina</t>
  </si>
  <si>
    <t>Equipo de cómputo y de tecnologías de la información</t>
  </si>
  <si>
    <t>5411</t>
  </si>
  <si>
    <t>Vehículos y equipo terreste</t>
  </si>
  <si>
    <t>Software</t>
  </si>
  <si>
    <t xml:space="preserve">Director del Instituto Municipal de la Juventud de León Guanajuato
Lic. Misraim de Jesús Macías Cervantes 
</t>
  </si>
  <si>
    <t>INSTITUTO MUNICIPAL DE LAJUVENTUD DE LEON GUANAJUATO
ESTADO ANALÍTICO DEL EJERCICIO DEL PRESUPUESTO DE EGRESOS
DEL 1 DE OCTUBRE AL 31 DE DICIEMBRE DE 2017</t>
  </si>
  <si>
    <t>INSTITUTO MUNICIPAL DE LA JUVENTUD DE LEON GUANAJUATO
ESTADO ANALÍTICO DEL EJERCICIO DEL PRESUPUESTO DE EGRESOS
CLASIFICACIÓN POR OBJETO DEL GASTO (CAPÍTULO Y CONCEPTO)
DEL 1 DE OCTUBRE AL 31 DE DICIEMBRE DE 2017</t>
  </si>
  <si>
    <t>INSTITUTO MUNICIPAL DE LA JUVENTUD DE LEON GUANAJUATO
ESTADO ANALÍTICO DEL EJERCICIO DEL PRESUPUESTO DE EGRESOS
CLASIFICACIÓN ECONÓMICA (POR TIPO DE GASTO)
DEL 1 DE OCTUBRE AL 31 DE DICIEMBRE DE 2017</t>
  </si>
  <si>
    <t>INSTITUTO MUNICIPAL DE LA JUVENTUD DE LEON GUANAJUATO
ESTADO ANALÍTICO DEL EJERCICIO DEL PRESUPUESTO DE EGRESOS
CLASIFICACIÓN ADMINISTRATIVA
DEL 1 DE OCTUBRE AL 31 DE DICIEMBRE DE 2017</t>
  </si>
  <si>
    <t>INSTITUTO MUNICIPAL DE LA JUVENTUD DE LEON GUANAJUATO
ESTADO ANALÍTICO DEL EJERCICIO DEL PRESUPUESTO DE EGRESOS
CLASIFICACIÓN FUNCIONAL (FINALIDAD Y FUNCIÓN)
DEL 1 DE OCTUBRE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</si>
</sst>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4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b/>
      <sz val="8"/>
      <color theme="3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89">
    <xf numFmtId="0" fontId="0" fillId="0" borderId="0" xfId="0"/>
    <xf numFmtId="0" fontId="0" fillId="0" borderId="0" xfId="0" applyProtection="1">
      <protection locked="0"/>
    </xf>
    <xf numFmtId="0" fontId="6" fillId="0" borderId="0" xfId="8" applyFont="1" applyBorder="1" applyAlignment="1" applyProtection="1">
      <alignment horizontal="center" vertical="top"/>
    </xf>
    <xf numFmtId="0" fontId="2" fillId="0" borderId="0" xfId="9" applyFont="1" applyFill="1" applyBorder="1" applyAlignment="1" applyProtection="1"/>
    <xf numFmtId="0" fontId="6" fillId="0" borderId="1" xfId="8" applyFont="1" applyBorder="1" applyAlignment="1" applyProtection="1">
      <alignment horizontal="center" vertical="top"/>
      <protection hidden="1"/>
    </xf>
    <xf numFmtId="0" fontId="10" fillId="0" borderId="0" xfId="9" applyFont="1" applyFill="1" applyBorder="1" applyAlignment="1" applyProtection="1"/>
    <xf numFmtId="4" fontId="9" fillId="0" borderId="0" xfId="0" applyNumberFormat="1" applyFont="1" applyFill="1" applyBorder="1" applyAlignment="1" applyProtection="1">
      <alignment horizontal="right"/>
      <protection locked="0"/>
    </xf>
    <xf numFmtId="0" fontId="10" fillId="0" borderId="0" xfId="9" applyFont="1" applyFill="1" applyBorder="1" applyAlignment="1" applyProtection="1">
      <alignment horizontal="left"/>
    </xf>
    <xf numFmtId="0" fontId="6" fillId="0" borderId="2" xfId="8" applyFont="1" applyBorder="1" applyAlignment="1" applyProtection="1">
      <alignment horizontal="center" vertical="top"/>
      <protection hidden="1"/>
    </xf>
    <xf numFmtId="0" fontId="2" fillId="0" borderId="3" xfId="9" applyFont="1" applyFill="1" applyBorder="1" applyAlignment="1" applyProtection="1"/>
    <xf numFmtId="4" fontId="9" fillId="0" borderId="3" xfId="0" applyNumberFormat="1" applyFont="1" applyFill="1" applyBorder="1" applyAlignment="1" applyProtection="1">
      <alignment horizontal="right"/>
      <protection locked="0"/>
    </xf>
    <xf numFmtId="4" fontId="9" fillId="0" borderId="4" xfId="0" applyNumberFormat="1" applyFont="1" applyFill="1" applyBorder="1" applyAlignment="1" applyProtection="1">
      <alignment horizontal="right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0" fontId="2" fillId="0" borderId="3" xfId="9" applyFont="1" applyFill="1" applyBorder="1" applyAlignment="1" applyProtection="1">
      <alignment wrapText="1"/>
    </xf>
    <xf numFmtId="4" fontId="9" fillId="0" borderId="0" xfId="0" applyNumberFormat="1" applyFont="1" applyBorder="1" applyProtection="1">
      <protection locked="0"/>
    </xf>
    <xf numFmtId="4" fontId="9" fillId="0" borderId="5" xfId="0" applyNumberFormat="1" applyFont="1" applyBorder="1" applyProtection="1">
      <protection locked="0"/>
    </xf>
    <xf numFmtId="4" fontId="0" fillId="0" borderId="0" xfId="0" applyNumberFormat="1" applyBorder="1" applyProtection="1">
      <protection locked="0"/>
    </xf>
    <xf numFmtId="4" fontId="0" fillId="0" borderId="5" xfId="0" applyNumberFormat="1" applyBorder="1" applyProtection="1">
      <protection locked="0"/>
    </xf>
    <xf numFmtId="4" fontId="0" fillId="0" borderId="7" xfId="0" applyNumberFormat="1" applyBorder="1" applyProtection="1">
      <protection locked="0"/>
    </xf>
    <xf numFmtId="4" fontId="0" fillId="0" borderId="8" xfId="0" applyNumberFormat="1" applyBorder="1" applyProtection="1">
      <protection locked="0"/>
    </xf>
    <xf numFmtId="0" fontId="0" fillId="0" borderId="1" xfId="0" applyFill="1" applyBorder="1" applyAlignment="1" applyProtection="1">
      <alignment horizontal="center"/>
    </xf>
    <xf numFmtId="0" fontId="9" fillId="0" borderId="0" xfId="0" applyFont="1" applyFill="1" applyBorder="1" applyProtection="1"/>
    <xf numFmtId="0" fontId="0" fillId="0" borderId="0" xfId="0" applyFill="1" applyBorder="1" applyProtection="1"/>
    <xf numFmtId="0" fontId="0" fillId="0" borderId="6" xfId="0" applyFill="1" applyBorder="1" applyAlignment="1" applyProtection="1">
      <alignment horizontal="center"/>
    </xf>
    <xf numFmtId="0" fontId="0" fillId="0" borderId="7" xfId="0" applyFill="1" applyBorder="1" applyProtection="1"/>
    <xf numFmtId="0" fontId="5" fillId="0" borderId="1" xfId="0" applyFont="1" applyFill="1" applyBorder="1" applyAlignment="1" applyProtection="1">
      <alignment horizontal="center"/>
      <protection hidden="1"/>
    </xf>
    <xf numFmtId="0" fontId="3" fillId="0" borderId="1" xfId="0" applyFont="1" applyFill="1" applyBorder="1" applyAlignment="1" applyProtection="1">
      <alignment horizontal="center"/>
    </xf>
    <xf numFmtId="0" fontId="3" fillId="0" borderId="0" xfId="0" applyFont="1" applyFill="1" applyBorder="1" applyProtection="1"/>
    <xf numFmtId="0" fontId="0" fillId="0" borderId="0" xfId="0" applyProtection="1"/>
    <xf numFmtId="0" fontId="6" fillId="0" borderId="2" xfId="8" applyFont="1" applyFill="1" applyBorder="1" applyAlignment="1" applyProtection="1">
      <alignment horizontal="center" vertical="top"/>
      <protection hidden="1"/>
    </xf>
    <xf numFmtId="0" fontId="2" fillId="2" borderId="0" xfId="8" applyFont="1" applyFill="1" applyBorder="1" applyAlignment="1">
      <alignment horizontal="left" vertical="center" wrapText="1"/>
    </xf>
    <xf numFmtId="0" fontId="2" fillId="3" borderId="0" xfId="8" applyFont="1" applyFill="1" applyBorder="1" applyAlignment="1">
      <alignment horizontal="left" vertical="center" wrapText="1"/>
    </xf>
    <xf numFmtId="0" fontId="0" fillId="0" borderId="0" xfId="0" applyFont="1" applyProtection="1"/>
    <xf numFmtId="0" fontId="9" fillId="0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6" fillId="4" borderId="9" xfId="9" applyFont="1" applyFill="1" applyBorder="1" applyAlignment="1">
      <alignment horizontal="center" vertical="center"/>
    </xf>
    <xf numFmtId="4" fontId="6" fillId="4" borderId="9" xfId="9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center"/>
    </xf>
    <xf numFmtId="0" fontId="0" fillId="0" borderId="0" xfId="0" applyFont="1" applyBorder="1" applyProtection="1"/>
    <xf numFmtId="0" fontId="0" fillId="0" borderId="0" xfId="0" applyFont="1" applyBorder="1" applyProtection="1">
      <protection locked="0"/>
    </xf>
    <xf numFmtId="0" fontId="0" fillId="0" borderId="5" xfId="0" applyFont="1" applyBorder="1" applyProtection="1">
      <protection locked="0"/>
    </xf>
    <xf numFmtId="0" fontId="0" fillId="0" borderId="6" xfId="0" applyFont="1" applyBorder="1" applyAlignment="1" applyProtection="1">
      <alignment horizontal="center"/>
    </xf>
    <xf numFmtId="0" fontId="0" fillId="0" borderId="7" xfId="0" applyFont="1" applyBorder="1" applyProtection="1"/>
    <xf numFmtId="0" fontId="0" fillId="0" borderId="7" xfId="0" applyFont="1" applyBorder="1" applyProtection="1">
      <protection locked="0"/>
    </xf>
    <xf numFmtId="0" fontId="0" fillId="0" borderId="8" xfId="0" applyFont="1" applyBorder="1" applyProtection="1">
      <protection locked="0"/>
    </xf>
    <xf numFmtId="0" fontId="6" fillId="4" borderId="9" xfId="9" applyFont="1" applyFill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Alignment="1">
      <alignment horizontal="left" wrapText="1" indent="1"/>
    </xf>
    <xf numFmtId="0" fontId="11" fillId="0" borderId="0" xfId="0" applyFont="1" applyAlignment="1">
      <alignment horizontal="left" vertical="center" wrapText="1" indent="1"/>
    </xf>
    <xf numFmtId="0" fontId="11" fillId="0" borderId="0" xfId="0" applyFont="1" applyProtection="1">
      <protection locked="0"/>
    </xf>
    <xf numFmtId="0" fontId="11" fillId="0" borderId="0" xfId="0" applyFont="1" applyAlignment="1" applyProtection="1">
      <alignment horizontal="center"/>
      <protection locked="0"/>
    </xf>
    <xf numFmtId="0" fontId="0" fillId="0" borderId="0" xfId="0" applyFont="1" applyAlignment="1">
      <alignment horizontal="left" wrapText="1" indent="1"/>
    </xf>
    <xf numFmtId="0" fontId="0" fillId="0" borderId="1" xfId="0" applyFont="1" applyFill="1" applyBorder="1" applyAlignment="1" applyProtection="1">
      <alignment horizontal="center"/>
    </xf>
    <xf numFmtId="4" fontId="0" fillId="0" borderId="0" xfId="0" applyNumberFormat="1" applyFont="1" applyBorder="1" applyProtection="1">
      <protection locked="0"/>
    </xf>
    <xf numFmtId="4" fontId="0" fillId="0" borderId="5" xfId="0" applyNumberFormat="1" applyFont="1" applyBorder="1" applyProtection="1">
      <protection locked="0"/>
    </xf>
    <xf numFmtId="0" fontId="0" fillId="0" borderId="0" xfId="0" applyFont="1" applyFill="1" applyBorder="1" applyAlignment="1" applyProtection="1">
      <alignment horizontal="left" indent="1"/>
    </xf>
    <xf numFmtId="0" fontId="0" fillId="0" borderId="6" xfId="0" applyFont="1" applyFill="1" applyBorder="1" applyAlignment="1" applyProtection="1">
      <alignment horizontal="center"/>
    </xf>
    <xf numFmtId="0" fontId="0" fillId="0" borderId="7" xfId="0" applyFont="1" applyFill="1" applyBorder="1" applyAlignment="1" applyProtection="1">
      <alignment horizontal="left" indent="1"/>
    </xf>
    <xf numFmtId="4" fontId="0" fillId="0" borderId="7" xfId="0" applyNumberFormat="1" applyFont="1" applyBorder="1" applyProtection="1">
      <protection locked="0"/>
    </xf>
    <xf numFmtId="4" fontId="0" fillId="0" borderId="8" xfId="0" applyNumberFormat="1" applyFont="1" applyBorder="1" applyProtection="1">
      <protection locked="0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3" fillId="0" borderId="0" xfId="8" applyFont="1" applyBorder="1" applyAlignment="1" applyProtection="1">
      <alignment horizontal="left" vertical="top" wrapText="1"/>
      <protection locked="0"/>
    </xf>
    <xf numFmtId="0" fontId="0" fillId="0" borderId="0" xfId="0" applyFont="1" applyFill="1" applyBorder="1" applyAlignment="1">
      <alignment horizontal="left" wrapText="1" indent="1"/>
    </xf>
    <xf numFmtId="0" fontId="0" fillId="0" borderId="7" xfId="0" applyFont="1" applyFill="1" applyBorder="1" applyAlignment="1">
      <alignment horizontal="left" wrapText="1" indent="1"/>
    </xf>
    <xf numFmtId="0" fontId="12" fillId="0" borderId="0" xfId="0" applyFont="1" applyAlignment="1">
      <alignment horizontal="justify" wrapText="1"/>
    </xf>
    <xf numFmtId="4" fontId="11" fillId="0" borderId="0" xfId="0" applyNumberFormat="1" applyFont="1" applyFill="1" applyProtection="1">
      <protection locked="0"/>
    </xf>
    <xf numFmtId="4" fontId="0" fillId="0" borderId="0" xfId="0" applyNumberFormat="1" applyFont="1" applyFill="1" applyBorder="1" applyAlignment="1" applyProtection="1">
      <alignment horizontal="right"/>
      <protection locked="0"/>
    </xf>
    <xf numFmtId="4" fontId="3" fillId="0" borderId="0" xfId="0" applyNumberFormat="1" applyFont="1" applyFill="1" applyBorder="1" applyAlignment="1" applyProtection="1">
      <alignment horizontal="right"/>
      <protection locked="0"/>
    </xf>
    <xf numFmtId="0" fontId="11" fillId="0" borderId="0" xfId="0" applyFont="1" applyFill="1" applyProtection="1">
      <protection locked="0"/>
    </xf>
    <xf numFmtId="0" fontId="11" fillId="0" borderId="0" xfId="0" applyFont="1" applyFill="1" applyAlignment="1" applyProtection="1">
      <alignment horizontal="center"/>
      <protection locked="0"/>
    </xf>
    <xf numFmtId="4" fontId="9" fillId="0" borderId="0" xfId="0" applyNumberFormat="1" applyFont="1" applyFill="1" applyProtection="1">
      <protection locked="0"/>
    </xf>
    <xf numFmtId="0" fontId="6" fillId="4" borderId="10" xfId="9" applyFont="1" applyFill="1" applyBorder="1" applyAlignment="1" applyProtection="1">
      <alignment horizontal="center" vertical="center" wrapText="1"/>
      <protection locked="0"/>
    </xf>
    <xf numFmtId="0" fontId="6" fillId="4" borderId="11" xfId="9" applyFont="1" applyFill="1" applyBorder="1" applyAlignment="1" applyProtection="1">
      <alignment horizontal="center" vertical="center" wrapText="1"/>
      <protection locked="0"/>
    </xf>
    <xf numFmtId="0" fontId="6" fillId="4" borderId="12" xfId="9" applyFont="1" applyFill="1" applyBorder="1" applyAlignment="1" applyProtection="1">
      <alignment horizontal="center" vertical="center" wrapText="1"/>
      <protection locked="0"/>
    </xf>
    <xf numFmtId="4" fontId="3" fillId="0" borderId="0" xfId="0" applyNumberFormat="1" applyFont="1" applyFill="1" applyProtection="1"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5"/>
  <sheetViews>
    <sheetView tabSelected="1" topLeftCell="F1" workbookViewId="0">
      <pane xSplit="2" ySplit="3" topLeftCell="H4" activePane="bottomRight" state="frozen"/>
      <selection activeCell="F1" sqref="F1"/>
      <selection pane="topRight" activeCell="H1" sqref="H1"/>
      <selection pane="bottomLeft" activeCell="F4" sqref="F4"/>
      <selection pane="bottomRight" activeCell="I9" sqref="I9"/>
    </sheetView>
  </sheetViews>
  <sheetFormatPr baseColWidth="10" defaultColWidth="11.5" defaultRowHeight="11.25" x14ac:dyDescent="0.2"/>
  <cols>
    <col min="1" max="3" width="4.83203125" style="55" customWidth="1"/>
    <col min="4" max="5" width="9.1640625" style="55" customWidth="1"/>
    <col min="6" max="6" width="8.1640625" style="55" bestFit="1" customWidth="1"/>
    <col min="7" max="7" width="72.83203125" style="54" customWidth="1"/>
    <col min="8" max="8" width="18.33203125" style="54" customWidth="1"/>
    <col min="9" max="9" width="16.6640625" style="54" customWidth="1"/>
    <col min="10" max="15" width="18.33203125" style="54" customWidth="1"/>
    <col min="16" max="16384" width="11.5" style="54"/>
  </cols>
  <sheetData>
    <row r="1" spans="1:15" ht="35.1" customHeight="1" x14ac:dyDescent="0.2">
      <c r="A1" s="85" t="s">
        <v>252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7"/>
    </row>
    <row r="2" spans="1:15" ht="24.95" customHeight="1" x14ac:dyDescent="0.2">
      <c r="A2" s="40" t="s">
        <v>0</v>
      </c>
      <c r="B2" s="50" t="s">
        <v>1</v>
      </c>
      <c r="C2" s="40" t="s">
        <v>13</v>
      </c>
      <c r="D2" s="50" t="s">
        <v>2</v>
      </c>
      <c r="E2" s="40" t="s">
        <v>16</v>
      </c>
      <c r="F2" s="40" t="s">
        <v>3</v>
      </c>
      <c r="G2" s="40" t="s">
        <v>4</v>
      </c>
      <c r="H2" s="41" t="s">
        <v>5</v>
      </c>
      <c r="I2" s="41" t="s">
        <v>143</v>
      </c>
      <c r="J2" s="41" t="s">
        <v>6</v>
      </c>
      <c r="K2" s="41" t="s">
        <v>7</v>
      </c>
      <c r="L2" s="41" t="s">
        <v>8</v>
      </c>
      <c r="M2" s="41" t="s">
        <v>9</v>
      </c>
      <c r="N2" s="41" t="s">
        <v>10</v>
      </c>
      <c r="O2" s="41" t="s">
        <v>11</v>
      </c>
    </row>
    <row r="3" spans="1:15" x14ac:dyDescent="0.2">
      <c r="A3" s="4">
        <v>900001</v>
      </c>
      <c r="B3" s="2"/>
      <c r="C3" s="5"/>
      <c r="D3" s="5"/>
      <c r="E3" s="5"/>
      <c r="F3" s="7"/>
      <c r="G3" s="3" t="s">
        <v>12</v>
      </c>
      <c r="H3" s="6">
        <v>14649889</v>
      </c>
      <c r="I3" s="6">
        <v>9333329.7899999991</v>
      </c>
      <c r="J3" s="6">
        <v>17337389</v>
      </c>
      <c r="K3" s="6">
        <v>9573289.3100000005</v>
      </c>
      <c r="L3" s="6">
        <v>9573289.3100000005</v>
      </c>
      <c r="M3" s="6">
        <v>9573289.3100000005</v>
      </c>
      <c r="N3" s="6">
        <v>9573289.3100000005</v>
      </c>
      <c r="O3" s="6">
        <f>+J3-L3</f>
        <v>7764099.6899999995</v>
      </c>
    </row>
    <row r="4" spans="1:15" s="82" customFormat="1" x14ac:dyDescent="0.2">
      <c r="A4" s="83"/>
      <c r="B4" s="83"/>
      <c r="C4" s="83"/>
      <c r="D4" s="83"/>
      <c r="E4" s="83"/>
      <c r="F4" s="83">
        <v>1131</v>
      </c>
      <c r="G4" s="82" t="s">
        <v>185</v>
      </c>
      <c r="H4" s="79">
        <v>7337532.286000004</v>
      </c>
      <c r="I4" s="79">
        <v>6645829.79</v>
      </c>
      <c r="J4" s="79">
        <f>+H4+I4</f>
        <v>13983362.076000005</v>
      </c>
      <c r="K4" s="88">
        <f>3179500.5+87718</f>
        <v>3267218.5</v>
      </c>
      <c r="L4" s="88">
        <f t="shared" ref="L4:N4" si="0">3179500.5+87718</f>
        <v>3267218.5</v>
      </c>
      <c r="M4" s="88">
        <f t="shared" si="0"/>
        <v>3267218.5</v>
      </c>
      <c r="N4" s="88">
        <f t="shared" si="0"/>
        <v>3267218.5</v>
      </c>
      <c r="O4" s="80">
        <f>+J4-L4</f>
        <v>10716143.576000005</v>
      </c>
    </row>
    <row r="5" spans="1:15" s="82" customFormat="1" x14ac:dyDescent="0.2">
      <c r="A5" s="83"/>
      <c r="B5" s="83"/>
      <c r="C5" s="83"/>
      <c r="D5" s="83"/>
      <c r="E5" s="83"/>
      <c r="F5" s="83">
        <v>1211</v>
      </c>
      <c r="G5" s="82" t="s">
        <v>186</v>
      </c>
      <c r="H5" s="79">
        <v>1355877.6</v>
      </c>
      <c r="J5" s="79">
        <f t="shared" ref="J5:J62" si="1">+H5+I5</f>
        <v>1355877.6</v>
      </c>
      <c r="K5" s="81">
        <v>383427.63</v>
      </c>
      <c r="L5" s="81">
        <v>383427.63</v>
      </c>
      <c r="M5" s="81">
        <v>383427.63</v>
      </c>
      <c r="N5" s="81">
        <v>383427.63</v>
      </c>
      <c r="O5" s="80">
        <f t="shared" ref="O5:O62" si="2">+J5-L5</f>
        <v>972449.97000000009</v>
      </c>
    </row>
    <row r="6" spans="1:15" s="82" customFormat="1" x14ac:dyDescent="0.2">
      <c r="A6" s="83"/>
      <c r="B6" s="83"/>
      <c r="C6" s="83"/>
      <c r="D6" s="83"/>
      <c r="E6" s="83"/>
      <c r="F6" s="83">
        <v>1311</v>
      </c>
      <c r="G6" s="82" t="s">
        <v>187</v>
      </c>
      <c r="H6" s="79">
        <v>200000</v>
      </c>
      <c r="J6" s="79">
        <f t="shared" si="1"/>
        <v>200000</v>
      </c>
      <c r="K6" s="80">
        <v>5840.63</v>
      </c>
      <c r="L6" s="80">
        <v>5840.63</v>
      </c>
      <c r="M6" s="80">
        <v>5840.63</v>
      </c>
      <c r="N6" s="80">
        <v>5840.63</v>
      </c>
      <c r="O6" s="80">
        <f t="shared" si="2"/>
        <v>194159.37</v>
      </c>
    </row>
    <row r="7" spans="1:15" s="82" customFormat="1" x14ac:dyDescent="0.2">
      <c r="A7" s="83"/>
      <c r="B7" s="83"/>
      <c r="C7" s="83"/>
      <c r="D7" s="83"/>
      <c r="E7" s="83"/>
      <c r="F7" s="83">
        <v>1321</v>
      </c>
      <c r="G7" s="82" t="s">
        <v>188</v>
      </c>
      <c r="H7" s="79">
        <v>199370.976</v>
      </c>
      <c r="J7" s="79">
        <f t="shared" si="1"/>
        <v>199370.976</v>
      </c>
      <c r="K7" s="81">
        <f>129144.52+8114.64</f>
        <v>137259.16</v>
      </c>
      <c r="L7" s="81">
        <f t="shared" ref="L7:N7" si="3">129144.52+8114.64</f>
        <v>137259.16</v>
      </c>
      <c r="M7" s="81">
        <f t="shared" si="3"/>
        <v>137259.16</v>
      </c>
      <c r="N7" s="81">
        <f t="shared" si="3"/>
        <v>137259.16</v>
      </c>
      <c r="O7" s="80">
        <f t="shared" si="2"/>
        <v>62111.815999999992</v>
      </c>
    </row>
    <row r="8" spans="1:15" s="82" customFormat="1" x14ac:dyDescent="0.2">
      <c r="A8" s="83"/>
      <c r="B8" s="83"/>
      <c r="C8" s="83"/>
      <c r="D8" s="83"/>
      <c r="E8" s="83"/>
      <c r="F8" s="83">
        <v>1323</v>
      </c>
      <c r="G8" s="82" t="s">
        <v>189</v>
      </c>
      <c r="H8" s="79">
        <v>851480.20999999973</v>
      </c>
      <c r="J8" s="79">
        <f t="shared" si="1"/>
        <v>851480.20999999973</v>
      </c>
      <c r="K8" s="80">
        <f>966990.42+97348.54</f>
        <v>1064338.96</v>
      </c>
      <c r="L8" s="80">
        <f t="shared" ref="L8:N8" si="4">966990.42+97348.54</f>
        <v>1064338.96</v>
      </c>
      <c r="M8" s="80">
        <f t="shared" si="4"/>
        <v>1064338.96</v>
      </c>
      <c r="N8" s="80">
        <f t="shared" si="4"/>
        <v>1064338.96</v>
      </c>
      <c r="O8" s="80">
        <f t="shared" si="2"/>
        <v>-212858.75000000023</v>
      </c>
    </row>
    <row r="9" spans="1:15" s="82" customFormat="1" x14ac:dyDescent="0.2">
      <c r="A9" s="83"/>
      <c r="B9" s="83"/>
      <c r="C9" s="83"/>
      <c r="D9" s="83"/>
      <c r="E9" s="83"/>
      <c r="F9" s="83">
        <v>1411</v>
      </c>
      <c r="G9" s="82" t="s">
        <v>190</v>
      </c>
      <c r="H9" s="79">
        <v>808955.82</v>
      </c>
      <c r="J9" s="79">
        <f t="shared" si="1"/>
        <v>808955.82</v>
      </c>
      <c r="K9" s="81">
        <v>444217.06</v>
      </c>
      <c r="L9" s="81">
        <v>444217.06</v>
      </c>
      <c r="M9" s="81">
        <v>444217.06</v>
      </c>
      <c r="N9" s="81">
        <v>444217.06</v>
      </c>
      <c r="O9" s="80">
        <f t="shared" si="2"/>
        <v>364738.75999999995</v>
      </c>
    </row>
    <row r="10" spans="1:15" s="82" customFormat="1" x14ac:dyDescent="0.2">
      <c r="A10" s="83"/>
      <c r="B10" s="83"/>
      <c r="C10" s="83"/>
      <c r="D10" s="83"/>
      <c r="E10" s="83"/>
      <c r="F10" s="83">
        <v>1421</v>
      </c>
      <c r="G10" s="82" t="s">
        <v>191</v>
      </c>
      <c r="H10" s="79">
        <v>524082.53999999992</v>
      </c>
      <c r="J10" s="79">
        <f t="shared" si="1"/>
        <v>524082.53999999992</v>
      </c>
      <c r="K10" s="81">
        <v>217171.72</v>
      </c>
      <c r="L10" s="81">
        <v>217171.72</v>
      </c>
      <c r="M10" s="81">
        <v>217171.72</v>
      </c>
      <c r="N10" s="81">
        <v>217171.72</v>
      </c>
      <c r="O10" s="80">
        <f t="shared" si="2"/>
        <v>306910.81999999995</v>
      </c>
    </row>
    <row r="11" spans="1:15" s="82" customFormat="1" x14ac:dyDescent="0.2">
      <c r="A11" s="83"/>
      <c r="B11" s="83"/>
      <c r="C11" s="83"/>
      <c r="D11" s="83"/>
      <c r="E11" s="83"/>
      <c r="F11" s="83">
        <v>1431</v>
      </c>
      <c r="G11" s="82" t="s">
        <v>192</v>
      </c>
      <c r="H11" s="79">
        <v>516369.90000000008</v>
      </c>
      <c r="J11" s="79">
        <f t="shared" si="1"/>
        <v>516369.90000000008</v>
      </c>
      <c r="K11" s="81">
        <v>274066.46999999997</v>
      </c>
      <c r="L11" s="81">
        <v>274066.46999999997</v>
      </c>
      <c r="M11" s="81">
        <v>274066.46999999997</v>
      </c>
      <c r="N11" s="81">
        <v>274066.46999999997</v>
      </c>
      <c r="O11" s="80">
        <f t="shared" si="2"/>
        <v>242303.43000000011</v>
      </c>
    </row>
    <row r="12" spans="1:15" s="82" customFormat="1" x14ac:dyDescent="0.2">
      <c r="A12" s="83"/>
      <c r="B12" s="83"/>
      <c r="C12" s="83"/>
      <c r="D12" s="83"/>
      <c r="E12" s="83"/>
      <c r="F12" s="83">
        <v>1521</v>
      </c>
      <c r="G12" s="82" t="s">
        <v>193</v>
      </c>
      <c r="H12" s="79">
        <v>200000</v>
      </c>
      <c r="J12" s="79">
        <f t="shared" si="1"/>
        <v>200000</v>
      </c>
      <c r="K12" s="80">
        <v>71811.12</v>
      </c>
      <c r="L12" s="80">
        <v>71811.12</v>
      </c>
      <c r="M12" s="80">
        <v>71811.12</v>
      </c>
      <c r="N12" s="80">
        <v>71811.12</v>
      </c>
      <c r="O12" s="80">
        <f t="shared" si="2"/>
        <v>128188.88</v>
      </c>
    </row>
    <row r="13" spans="1:15" s="82" customFormat="1" x14ac:dyDescent="0.2">
      <c r="A13" s="83"/>
      <c r="B13" s="83"/>
      <c r="C13" s="83"/>
      <c r="D13" s="83"/>
      <c r="E13" s="83"/>
      <c r="F13" s="83" t="s">
        <v>194</v>
      </c>
      <c r="G13" s="82" t="s">
        <v>195</v>
      </c>
      <c r="H13" s="79">
        <v>83071.240000000078</v>
      </c>
      <c r="J13" s="79">
        <f t="shared" si="1"/>
        <v>83071.240000000078</v>
      </c>
      <c r="K13" s="80">
        <v>96632.38</v>
      </c>
      <c r="L13" s="80">
        <v>96632.38</v>
      </c>
      <c r="M13" s="80">
        <v>96632.38</v>
      </c>
      <c r="N13" s="80">
        <v>96632.38</v>
      </c>
      <c r="O13" s="80">
        <f t="shared" si="2"/>
        <v>-13561.139999999927</v>
      </c>
    </row>
    <row r="14" spans="1:15" s="82" customFormat="1" x14ac:dyDescent="0.2">
      <c r="A14" s="83"/>
      <c r="B14" s="83"/>
      <c r="C14" s="83"/>
      <c r="D14" s="83"/>
      <c r="E14" s="83"/>
      <c r="F14" s="83">
        <v>1548</v>
      </c>
      <c r="G14" s="82" t="s">
        <v>196</v>
      </c>
      <c r="H14" s="79">
        <v>62303.430000000037</v>
      </c>
      <c r="J14" s="79">
        <f t="shared" si="1"/>
        <v>62303.430000000037</v>
      </c>
      <c r="K14" s="80">
        <v>0</v>
      </c>
      <c r="L14" s="80">
        <v>0</v>
      </c>
      <c r="M14" s="80">
        <v>0</v>
      </c>
      <c r="N14" s="80">
        <v>0</v>
      </c>
      <c r="O14" s="80">
        <f t="shared" si="2"/>
        <v>62303.430000000037</v>
      </c>
    </row>
    <row r="15" spans="1:15" s="82" customFormat="1" x14ac:dyDescent="0.2">
      <c r="A15" s="83"/>
      <c r="B15" s="83"/>
      <c r="C15" s="83"/>
      <c r="D15" s="83"/>
      <c r="E15" s="83"/>
      <c r="F15" s="83">
        <v>2111</v>
      </c>
      <c r="G15" s="82" t="s">
        <v>197</v>
      </c>
      <c r="H15" s="79">
        <v>21000</v>
      </c>
      <c r="J15" s="79">
        <f t="shared" si="1"/>
        <v>21000</v>
      </c>
      <c r="K15" s="80">
        <f>91261.45+6612.27</f>
        <v>97873.72</v>
      </c>
      <c r="L15" s="80">
        <v>97873.72</v>
      </c>
      <c r="M15" s="80">
        <v>97873.72</v>
      </c>
      <c r="N15" s="80">
        <v>97873.72</v>
      </c>
      <c r="O15" s="80">
        <f t="shared" si="2"/>
        <v>-76873.72</v>
      </c>
    </row>
    <row r="16" spans="1:15" s="82" customFormat="1" x14ac:dyDescent="0.2">
      <c r="A16" s="83"/>
      <c r="B16" s="83"/>
      <c r="C16" s="83"/>
      <c r="D16" s="83"/>
      <c r="E16" s="83"/>
      <c r="F16" s="83" t="s">
        <v>198</v>
      </c>
      <c r="G16" s="82" t="s">
        <v>199</v>
      </c>
      <c r="H16" s="79">
        <v>10000</v>
      </c>
      <c r="J16" s="79">
        <f t="shared" si="1"/>
        <v>10000</v>
      </c>
      <c r="K16" s="80">
        <v>38514.32</v>
      </c>
      <c r="L16" s="80">
        <v>38514.32</v>
      </c>
      <c r="M16" s="80">
        <v>38514.32</v>
      </c>
      <c r="N16" s="80">
        <v>38514.32</v>
      </c>
      <c r="O16" s="80">
        <f t="shared" si="2"/>
        <v>-28514.32</v>
      </c>
    </row>
    <row r="17" spans="1:15" s="82" customFormat="1" x14ac:dyDescent="0.2">
      <c r="A17" s="83"/>
      <c r="B17" s="83"/>
      <c r="C17" s="83"/>
      <c r="D17" s="83"/>
      <c r="E17" s="83"/>
      <c r="F17" s="83">
        <v>2141</v>
      </c>
      <c r="G17" s="82" t="s">
        <v>200</v>
      </c>
      <c r="H17" s="79">
        <v>10000</v>
      </c>
      <c r="J17" s="79">
        <f t="shared" si="1"/>
        <v>10000</v>
      </c>
      <c r="K17" s="80">
        <v>0</v>
      </c>
      <c r="L17" s="80">
        <v>0</v>
      </c>
      <c r="M17" s="80">
        <v>0</v>
      </c>
      <c r="N17" s="80">
        <v>0</v>
      </c>
      <c r="O17" s="80">
        <f t="shared" si="2"/>
        <v>10000</v>
      </c>
    </row>
    <row r="18" spans="1:15" s="82" customFormat="1" x14ac:dyDescent="0.2">
      <c r="A18" s="83"/>
      <c r="B18" s="83"/>
      <c r="C18" s="83"/>
      <c r="D18" s="83"/>
      <c r="E18" s="83"/>
      <c r="F18" s="83">
        <v>2161</v>
      </c>
      <c r="G18" s="82" t="s">
        <v>201</v>
      </c>
      <c r="H18" s="79">
        <v>42000</v>
      </c>
      <c r="J18" s="79">
        <f t="shared" si="1"/>
        <v>42000</v>
      </c>
      <c r="K18" s="80">
        <v>2732.61</v>
      </c>
      <c r="L18" s="80">
        <v>2732.61</v>
      </c>
      <c r="M18" s="80">
        <v>2732.61</v>
      </c>
      <c r="N18" s="80">
        <v>2732.61</v>
      </c>
      <c r="O18" s="80">
        <f t="shared" si="2"/>
        <v>39267.39</v>
      </c>
    </row>
    <row r="19" spans="1:15" s="82" customFormat="1" x14ac:dyDescent="0.2">
      <c r="A19" s="83"/>
      <c r="B19" s="83"/>
      <c r="C19" s="83"/>
      <c r="D19" s="83"/>
      <c r="E19" s="83"/>
      <c r="F19" s="83" t="s">
        <v>202</v>
      </c>
      <c r="G19" s="82" t="s">
        <v>203</v>
      </c>
      <c r="H19" s="79">
        <v>5000</v>
      </c>
      <c r="J19" s="79">
        <f t="shared" si="1"/>
        <v>5000</v>
      </c>
      <c r="K19" s="80">
        <v>0</v>
      </c>
      <c r="L19" s="80">
        <v>0</v>
      </c>
      <c r="M19" s="80">
        <v>0</v>
      </c>
      <c r="N19" s="80">
        <v>0</v>
      </c>
      <c r="O19" s="80">
        <f t="shared" si="2"/>
        <v>5000</v>
      </c>
    </row>
    <row r="20" spans="1:15" s="82" customFormat="1" x14ac:dyDescent="0.2">
      <c r="A20" s="83"/>
      <c r="B20" s="83"/>
      <c r="C20" s="83"/>
      <c r="D20" s="83"/>
      <c r="E20" s="83"/>
      <c r="F20" s="83">
        <v>2211</v>
      </c>
      <c r="G20" s="82" t="s">
        <v>204</v>
      </c>
      <c r="H20" s="79">
        <v>12000</v>
      </c>
      <c r="J20" s="79">
        <f t="shared" si="1"/>
        <v>12000</v>
      </c>
      <c r="K20" s="80">
        <v>729.31</v>
      </c>
      <c r="L20" s="80">
        <v>729.31</v>
      </c>
      <c r="M20" s="80">
        <v>729.31</v>
      </c>
      <c r="N20" s="80">
        <v>729.31</v>
      </c>
      <c r="O20" s="80">
        <f t="shared" si="2"/>
        <v>11270.69</v>
      </c>
    </row>
    <row r="21" spans="1:15" s="82" customFormat="1" x14ac:dyDescent="0.2">
      <c r="A21" s="83"/>
      <c r="B21" s="83"/>
      <c r="C21" s="83"/>
      <c r="D21" s="83"/>
      <c r="E21" s="83"/>
      <c r="F21" s="83">
        <v>2421</v>
      </c>
      <c r="G21" s="82" t="s">
        <v>205</v>
      </c>
      <c r="H21" s="79">
        <v>2500</v>
      </c>
      <c r="J21" s="79">
        <f t="shared" si="1"/>
        <v>2500</v>
      </c>
      <c r="K21" s="80">
        <v>0</v>
      </c>
      <c r="L21" s="80">
        <v>0</v>
      </c>
      <c r="M21" s="80">
        <v>0</v>
      </c>
      <c r="N21" s="80">
        <v>0</v>
      </c>
      <c r="O21" s="80">
        <f t="shared" si="2"/>
        <v>2500</v>
      </c>
    </row>
    <row r="22" spans="1:15" s="82" customFormat="1" x14ac:dyDescent="0.2">
      <c r="A22" s="83"/>
      <c r="B22" s="83"/>
      <c r="C22" s="83"/>
      <c r="D22" s="83"/>
      <c r="E22" s="83"/>
      <c r="F22" s="83">
        <v>2431</v>
      </c>
      <c r="G22" s="82" t="s">
        <v>206</v>
      </c>
      <c r="H22" s="79">
        <v>2500</v>
      </c>
      <c r="J22" s="79">
        <f t="shared" si="1"/>
        <v>2500</v>
      </c>
      <c r="K22" s="80">
        <v>0</v>
      </c>
      <c r="L22" s="80">
        <v>0</v>
      </c>
      <c r="M22" s="80">
        <v>0</v>
      </c>
      <c r="N22" s="80">
        <v>0</v>
      </c>
      <c r="O22" s="80">
        <f t="shared" si="2"/>
        <v>2500</v>
      </c>
    </row>
    <row r="23" spans="1:15" s="82" customFormat="1" x14ac:dyDescent="0.2">
      <c r="A23" s="83"/>
      <c r="B23" s="83"/>
      <c r="C23" s="83"/>
      <c r="D23" s="83"/>
      <c r="E23" s="83"/>
      <c r="F23" s="83">
        <v>2441</v>
      </c>
      <c r="G23" s="82" t="s">
        <v>207</v>
      </c>
      <c r="H23" s="79">
        <v>5000</v>
      </c>
      <c r="J23" s="79">
        <f t="shared" si="1"/>
        <v>5000</v>
      </c>
      <c r="K23" s="80">
        <v>0</v>
      </c>
      <c r="L23" s="80">
        <v>0</v>
      </c>
      <c r="M23" s="80">
        <v>0</v>
      </c>
      <c r="N23" s="80">
        <v>0</v>
      </c>
      <c r="O23" s="80">
        <f t="shared" si="2"/>
        <v>5000</v>
      </c>
    </row>
    <row r="24" spans="1:15" s="82" customFormat="1" x14ac:dyDescent="0.2">
      <c r="A24" s="83"/>
      <c r="B24" s="83"/>
      <c r="C24" s="83"/>
      <c r="D24" s="83"/>
      <c r="E24" s="83"/>
      <c r="F24" s="83">
        <v>2451</v>
      </c>
      <c r="G24" s="82" t="s">
        <v>208</v>
      </c>
      <c r="H24" s="79">
        <v>5000</v>
      </c>
      <c r="J24" s="79">
        <f t="shared" si="1"/>
        <v>5000</v>
      </c>
      <c r="K24" s="80">
        <v>0</v>
      </c>
      <c r="L24" s="80">
        <v>0</v>
      </c>
      <c r="M24" s="80">
        <v>0</v>
      </c>
      <c r="N24" s="80">
        <v>0</v>
      </c>
      <c r="O24" s="80">
        <f t="shared" si="2"/>
        <v>5000</v>
      </c>
    </row>
    <row r="25" spans="1:15" s="82" customFormat="1" x14ac:dyDescent="0.2">
      <c r="A25" s="83"/>
      <c r="B25" s="83"/>
      <c r="C25" s="83"/>
      <c r="D25" s="83"/>
      <c r="E25" s="83"/>
      <c r="F25" s="83">
        <v>2461</v>
      </c>
      <c r="G25" s="82" t="s">
        <v>209</v>
      </c>
      <c r="H25" s="79">
        <v>7000</v>
      </c>
      <c r="J25" s="79">
        <f t="shared" si="1"/>
        <v>7000</v>
      </c>
      <c r="K25" s="80">
        <v>0</v>
      </c>
      <c r="L25" s="80">
        <v>0</v>
      </c>
      <c r="M25" s="80">
        <v>0</v>
      </c>
      <c r="N25" s="80">
        <v>0</v>
      </c>
      <c r="O25" s="80">
        <f t="shared" si="2"/>
        <v>7000</v>
      </c>
    </row>
    <row r="26" spans="1:15" s="82" customFormat="1" x14ac:dyDescent="0.2">
      <c r="A26" s="83"/>
      <c r="B26" s="83"/>
      <c r="C26" s="83"/>
      <c r="D26" s="83"/>
      <c r="E26" s="83"/>
      <c r="F26" s="83">
        <v>2471</v>
      </c>
      <c r="G26" s="82" t="s">
        <v>210</v>
      </c>
      <c r="H26" s="79">
        <v>3000</v>
      </c>
      <c r="J26" s="79">
        <f t="shared" si="1"/>
        <v>3000</v>
      </c>
      <c r="K26" s="80">
        <v>0</v>
      </c>
      <c r="L26" s="80">
        <v>0</v>
      </c>
      <c r="M26" s="80">
        <v>0</v>
      </c>
      <c r="N26" s="80">
        <v>0</v>
      </c>
      <c r="O26" s="80">
        <f t="shared" si="2"/>
        <v>3000</v>
      </c>
    </row>
    <row r="27" spans="1:15" s="82" customFormat="1" x14ac:dyDescent="0.2">
      <c r="A27" s="83"/>
      <c r="B27" s="83"/>
      <c r="C27" s="83"/>
      <c r="D27" s="83"/>
      <c r="E27" s="83"/>
      <c r="F27" s="83">
        <v>2481</v>
      </c>
      <c r="G27" s="82" t="s">
        <v>211</v>
      </c>
      <c r="H27" s="79">
        <v>5000</v>
      </c>
      <c r="J27" s="79">
        <f t="shared" si="1"/>
        <v>5000</v>
      </c>
      <c r="K27" s="80">
        <v>0</v>
      </c>
      <c r="L27" s="80">
        <v>0</v>
      </c>
      <c r="M27" s="80">
        <v>0</v>
      </c>
      <c r="N27" s="80">
        <v>0</v>
      </c>
      <c r="O27" s="80">
        <f t="shared" si="2"/>
        <v>5000</v>
      </c>
    </row>
    <row r="28" spans="1:15" s="82" customFormat="1" x14ac:dyDescent="0.2">
      <c r="A28" s="83"/>
      <c r="B28" s="83"/>
      <c r="C28" s="83"/>
      <c r="D28" s="83"/>
      <c r="E28" s="83"/>
      <c r="F28" s="83">
        <v>2491</v>
      </c>
      <c r="G28" s="82" t="s">
        <v>212</v>
      </c>
      <c r="H28" s="79">
        <v>42000</v>
      </c>
      <c r="J28" s="79">
        <f t="shared" si="1"/>
        <v>42000</v>
      </c>
      <c r="K28" s="80">
        <v>0</v>
      </c>
      <c r="L28" s="80">
        <v>0</v>
      </c>
      <c r="M28" s="80">
        <v>0</v>
      </c>
      <c r="N28" s="80">
        <v>0</v>
      </c>
      <c r="O28" s="80">
        <f t="shared" si="2"/>
        <v>42000</v>
      </c>
    </row>
    <row r="29" spans="1:15" s="82" customFormat="1" x14ac:dyDescent="0.2">
      <c r="A29" s="83"/>
      <c r="B29" s="83"/>
      <c r="C29" s="83"/>
      <c r="D29" s="83"/>
      <c r="E29" s="83"/>
      <c r="F29" s="83">
        <v>2531</v>
      </c>
      <c r="G29" s="82" t="s">
        <v>213</v>
      </c>
      <c r="H29" s="79">
        <v>5000</v>
      </c>
      <c r="J29" s="79">
        <f t="shared" si="1"/>
        <v>5000</v>
      </c>
      <c r="K29" s="80">
        <v>1772.41</v>
      </c>
      <c r="L29" s="80">
        <v>1772.41</v>
      </c>
      <c r="M29" s="80">
        <v>1772.41</v>
      </c>
      <c r="N29" s="80">
        <v>1772.41</v>
      </c>
      <c r="O29" s="80">
        <f t="shared" si="2"/>
        <v>3227.59</v>
      </c>
    </row>
    <row r="30" spans="1:15" s="82" customFormat="1" x14ac:dyDescent="0.2">
      <c r="A30" s="83"/>
      <c r="B30" s="83"/>
      <c r="C30" s="83"/>
      <c r="D30" s="83"/>
      <c r="E30" s="83"/>
      <c r="F30" s="83">
        <v>2613</v>
      </c>
      <c r="G30" s="82" t="s">
        <v>73</v>
      </c>
      <c r="H30" s="79">
        <v>400000</v>
      </c>
      <c r="J30" s="79">
        <f t="shared" si="1"/>
        <v>400000</v>
      </c>
      <c r="K30" s="80">
        <v>0</v>
      </c>
      <c r="L30" s="80">
        <v>0</v>
      </c>
      <c r="M30" s="80">
        <v>0</v>
      </c>
      <c r="N30" s="80">
        <v>0</v>
      </c>
      <c r="O30" s="80">
        <f t="shared" si="2"/>
        <v>400000</v>
      </c>
    </row>
    <row r="31" spans="1:15" s="82" customFormat="1" x14ac:dyDescent="0.2">
      <c r="A31" s="83"/>
      <c r="B31" s="83"/>
      <c r="C31" s="83"/>
      <c r="D31" s="83"/>
      <c r="E31" s="83"/>
      <c r="F31" s="83">
        <v>2712</v>
      </c>
      <c r="G31" s="82" t="s">
        <v>214</v>
      </c>
      <c r="H31" s="79">
        <v>5000</v>
      </c>
      <c r="J31" s="79">
        <f t="shared" si="1"/>
        <v>5000</v>
      </c>
      <c r="K31" s="80">
        <v>223387.85</v>
      </c>
      <c r="L31" s="80">
        <v>223387.85</v>
      </c>
      <c r="M31" s="80">
        <v>223387.85</v>
      </c>
      <c r="N31" s="80">
        <v>223387.85</v>
      </c>
      <c r="O31" s="80">
        <f t="shared" si="2"/>
        <v>-218387.85</v>
      </c>
    </row>
    <row r="32" spans="1:15" s="82" customFormat="1" x14ac:dyDescent="0.2">
      <c r="A32" s="83"/>
      <c r="B32" s="83"/>
      <c r="C32" s="83"/>
      <c r="D32" s="83"/>
      <c r="E32" s="83"/>
      <c r="F32" s="83">
        <v>2731</v>
      </c>
      <c r="G32" s="82" t="s">
        <v>215</v>
      </c>
      <c r="H32" s="79">
        <v>10000</v>
      </c>
      <c r="J32" s="79">
        <f t="shared" si="1"/>
        <v>10000</v>
      </c>
      <c r="K32" s="80">
        <v>0</v>
      </c>
      <c r="L32" s="80">
        <v>0</v>
      </c>
      <c r="M32" s="80">
        <v>0</v>
      </c>
      <c r="N32" s="80">
        <v>0</v>
      </c>
      <c r="O32" s="80">
        <f t="shared" si="2"/>
        <v>10000</v>
      </c>
    </row>
    <row r="33" spans="1:15" s="82" customFormat="1" x14ac:dyDescent="0.2">
      <c r="A33" s="83"/>
      <c r="B33" s="83"/>
      <c r="C33" s="83"/>
      <c r="D33" s="83"/>
      <c r="E33" s="83"/>
      <c r="F33" s="83">
        <v>2911</v>
      </c>
      <c r="G33" s="82" t="s">
        <v>216</v>
      </c>
      <c r="H33" s="79">
        <v>10000</v>
      </c>
      <c r="J33" s="79">
        <f t="shared" si="1"/>
        <v>10000</v>
      </c>
      <c r="K33" s="80">
        <v>0</v>
      </c>
      <c r="L33" s="80">
        <v>0</v>
      </c>
      <c r="M33" s="80">
        <v>0</v>
      </c>
      <c r="N33" s="80">
        <v>0</v>
      </c>
      <c r="O33" s="80">
        <f t="shared" si="2"/>
        <v>10000</v>
      </c>
    </row>
    <row r="34" spans="1:15" s="82" customFormat="1" x14ac:dyDescent="0.2">
      <c r="A34" s="83"/>
      <c r="B34" s="83"/>
      <c r="C34" s="83"/>
      <c r="D34" s="83"/>
      <c r="E34" s="83"/>
      <c r="F34" s="83">
        <v>2921</v>
      </c>
      <c r="G34" s="82" t="s">
        <v>217</v>
      </c>
      <c r="H34" s="79">
        <v>2000</v>
      </c>
      <c r="J34" s="79">
        <f t="shared" si="1"/>
        <v>2000</v>
      </c>
      <c r="K34" s="80">
        <v>0</v>
      </c>
      <c r="L34" s="80">
        <v>0</v>
      </c>
      <c r="M34" s="80">
        <v>0</v>
      </c>
      <c r="N34" s="80">
        <v>0</v>
      </c>
      <c r="O34" s="80">
        <f t="shared" si="2"/>
        <v>2000</v>
      </c>
    </row>
    <row r="35" spans="1:15" s="82" customFormat="1" x14ac:dyDescent="0.2">
      <c r="A35" s="83"/>
      <c r="B35" s="83"/>
      <c r="C35" s="83"/>
      <c r="D35" s="83"/>
      <c r="E35" s="83"/>
      <c r="F35" s="83">
        <v>2931</v>
      </c>
      <c r="G35" s="82" t="s">
        <v>218</v>
      </c>
      <c r="H35" s="79">
        <v>3000</v>
      </c>
      <c r="J35" s="79">
        <f t="shared" si="1"/>
        <v>3000</v>
      </c>
      <c r="K35" s="80">
        <v>0</v>
      </c>
      <c r="L35" s="80">
        <v>0</v>
      </c>
      <c r="M35" s="80">
        <v>0</v>
      </c>
      <c r="N35" s="80">
        <v>0</v>
      </c>
      <c r="O35" s="80">
        <f t="shared" si="2"/>
        <v>3000</v>
      </c>
    </row>
    <row r="36" spans="1:15" s="82" customFormat="1" x14ac:dyDescent="0.2">
      <c r="A36" s="83"/>
      <c r="B36" s="83"/>
      <c r="C36" s="83"/>
      <c r="D36" s="83"/>
      <c r="E36" s="83"/>
      <c r="F36" s="83">
        <v>2941</v>
      </c>
      <c r="G36" s="82" t="s">
        <v>219</v>
      </c>
      <c r="H36" s="79">
        <v>8000</v>
      </c>
      <c r="J36" s="79">
        <f t="shared" si="1"/>
        <v>8000</v>
      </c>
      <c r="K36" s="80">
        <v>0</v>
      </c>
      <c r="L36" s="80">
        <v>0</v>
      </c>
      <c r="M36" s="80">
        <v>0</v>
      </c>
      <c r="N36" s="80">
        <v>0</v>
      </c>
      <c r="O36" s="80">
        <f t="shared" si="2"/>
        <v>8000</v>
      </c>
    </row>
    <row r="37" spans="1:15" s="82" customFormat="1" x14ac:dyDescent="0.2">
      <c r="A37" s="83"/>
      <c r="B37" s="83"/>
      <c r="C37" s="83"/>
      <c r="D37" s="83"/>
      <c r="E37" s="83"/>
      <c r="F37" s="83">
        <v>3111</v>
      </c>
      <c r="G37" s="82" t="s">
        <v>220</v>
      </c>
      <c r="H37" s="79">
        <v>88845</v>
      </c>
      <c r="J37" s="79">
        <f t="shared" si="1"/>
        <v>88845</v>
      </c>
      <c r="K37" s="80">
        <v>0</v>
      </c>
      <c r="L37" s="80">
        <v>0</v>
      </c>
      <c r="M37" s="80">
        <v>0</v>
      </c>
      <c r="N37" s="80">
        <v>0</v>
      </c>
      <c r="O37" s="80">
        <f t="shared" si="2"/>
        <v>88845</v>
      </c>
    </row>
    <row r="38" spans="1:15" s="82" customFormat="1" x14ac:dyDescent="0.2">
      <c r="A38" s="83"/>
      <c r="B38" s="83"/>
      <c r="C38" s="83"/>
      <c r="D38" s="83"/>
      <c r="E38" s="83"/>
      <c r="F38" s="83">
        <v>3141</v>
      </c>
      <c r="G38" s="82" t="s">
        <v>221</v>
      </c>
      <c r="H38" s="79">
        <v>42000</v>
      </c>
      <c r="J38" s="79">
        <f t="shared" si="1"/>
        <v>42000</v>
      </c>
      <c r="K38" s="80">
        <v>0</v>
      </c>
      <c r="L38" s="80">
        <v>0</v>
      </c>
      <c r="M38" s="80">
        <v>0</v>
      </c>
      <c r="N38" s="80">
        <v>0</v>
      </c>
      <c r="O38" s="80">
        <f t="shared" si="2"/>
        <v>42000</v>
      </c>
    </row>
    <row r="39" spans="1:15" s="82" customFormat="1" x14ac:dyDescent="0.2">
      <c r="A39" s="83"/>
      <c r="B39" s="83"/>
      <c r="C39" s="83"/>
      <c r="D39" s="83"/>
      <c r="E39" s="83"/>
      <c r="F39" s="83">
        <v>3171</v>
      </c>
      <c r="G39" s="82" t="s">
        <v>222</v>
      </c>
      <c r="H39" s="79">
        <v>10000</v>
      </c>
      <c r="J39" s="79">
        <f t="shared" si="1"/>
        <v>10000</v>
      </c>
      <c r="K39" s="80">
        <v>0</v>
      </c>
      <c r="L39" s="80">
        <v>0</v>
      </c>
      <c r="M39" s="80">
        <v>0</v>
      </c>
      <c r="N39" s="80">
        <v>0</v>
      </c>
      <c r="O39" s="80">
        <f t="shared" si="2"/>
        <v>10000</v>
      </c>
    </row>
    <row r="40" spans="1:15" s="82" customFormat="1" x14ac:dyDescent="0.2">
      <c r="A40" s="83"/>
      <c r="B40" s="83"/>
      <c r="C40" s="83"/>
      <c r="D40" s="83"/>
      <c r="E40" s="83"/>
      <c r="F40" s="83">
        <v>3181</v>
      </c>
      <c r="G40" s="82" t="s">
        <v>223</v>
      </c>
      <c r="H40" s="79">
        <v>3000</v>
      </c>
      <c r="J40" s="79">
        <f t="shared" si="1"/>
        <v>3000</v>
      </c>
      <c r="K40" s="80">
        <v>0</v>
      </c>
      <c r="L40" s="80">
        <v>0</v>
      </c>
      <c r="M40" s="80">
        <v>0</v>
      </c>
      <c r="N40" s="80">
        <v>0</v>
      </c>
      <c r="O40" s="80">
        <f t="shared" si="2"/>
        <v>3000</v>
      </c>
    </row>
    <row r="41" spans="1:15" s="82" customFormat="1" x14ac:dyDescent="0.2">
      <c r="A41" s="83"/>
      <c r="B41" s="83"/>
      <c r="C41" s="83"/>
      <c r="D41" s="83"/>
      <c r="E41" s="83"/>
      <c r="F41" s="83" t="s">
        <v>224</v>
      </c>
      <c r="G41" s="82" t="s">
        <v>225</v>
      </c>
      <c r="H41" s="79">
        <v>7000</v>
      </c>
      <c r="J41" s="79">
        <f t="shared" si="1"/>
        <v>7000</v>
      </c>
      <c r="K41" s="80">
        <v>0</v>
      </c>
      <c r="L41" s="80">
        <v>0</v>
      </c>
      <c r="M41" s="80">
        <v>0</v>
      </c>
      <c r="N41" s="80">
        <v>0</v>
      </c>
      <c r="O41" s="80">
        <f t="shared" si="2"/>
        <v>7000</v>
      </c>
    </row>
    <row r="42" spans="1:15" s="82" customFormat="1" x14ac:dyDescent="0.2">
      <c r="A42" s="83"/>
      <c r="B42" s="83"/>
      <c r="C42" s="83"/>
      <c r="D42" s="83"/>
      <c r="E42" s="83"/>
      <c r="F42" s="83">
        <v>3291</v>
      </c>
      <c r="G42" s="82" t="s">
        <v>226</v>
      </c>
      <c r="H42" s="79">
        <v>15000</v>
      </c>
      <c r="J42" s="79">
        <f t="shared" si="1"/>
        <v>15000</v>
      </c>
      <c r="K42" s="80">
        <f>1749.99+8618.66</f>
        <v>10368.65</v>
      </c>
      <c r="L42" s="80">
        <f>1749.99+8618.66</f>
        <v>10368.65</v>
      </c>
      <c r="M42" s="80">
        <f>1749.99+8618.66</f>
        <v>10368.65</v>
      </c>
      <c r="N42" s="80">
        <f>1749.99+8618.66</f>
        <v>10368.65</v>
      </c>
      <c r="O42" s="80">
        <f t="shared" si="2"/>
        <v>4631.3500000000004</v>
      </c>
    </row>
    <row r="43" spans="1:15" s="82" customFormat="1" x14ac:dyDescent="0.2">
      <c r="A43" s="83"/>
      <c r="B43" s="83"/>
      <c r="C43" s="83"/>
      <c r="D43" s="83"/>
      <c r="E43" s="83"/>
      <c r="F43" s="83">
        <v>3311</v>
      </c>
      <c r="G43" s="82" t="s">
        <v>227</v>
      </c>
      <c r="H43" s="79">
        <v>10000</v>
      </c>
      <c r="J43" s="79">
        <f t="shared" si="1"/>
        <v>10000</v>
      </c>
      <c r="K43" s="80">
        <v>11600</v>
      </c>
      <c r="L43" s="80">
        <v>11600</v>
      </c>
      <c r="M43" s="80">
        <v>11600</v>
      </c>
      <c r="N43" s="80">
        <v>11600</v>
      </c>
      <c r="O43" s="80">
        <f t="shared" si="2"/>
        <v>-1600</v>
      </c>
    </row>
    <row r="44" spans="1:15" s="82" customFormat="1" x14ac:dyDescent="0.2">
      <c r="A44" s="83"/>
      <c r="B44" s="83"/>
      <c r="C44" s="83"/>
      <c r="D44" s="83"/>
      <c r="E44" s="83"/>
      <c r="F44" s="83">
        <v>3341</v>
      </c>
      <c r="G44" s="82" t="s">
        <v>228</v>
      </c>
      <c r="H44" s="79">
        <v>20000</v>
      </c>
      <c r="J44" s="79">
        <f t="shared" si="1"/>
        <v>20000</v>
      </c>
      <c r="K44" s="80">
        <f>34400+168916.95</f>
        <v>203316.95</v>
      </c>
      <c r="L44" s="80">
        <f>34400+168916.95</f>
        <v>203316.95</v>
      </c>
      <c r="M44" s="80">
        <f>34400+168916.95</f>
        <v>203316.95</v>
      </c>
      <c r="N44" s="80">
        <f>34400+168916.95</f>
        <v>203316.95</v>
      </c>
      <c r="O44" s="80">
        <f t="shared" si="2"/>
        <v>-183316.95</v>
      </c>
    </row>
    <row r="45" spans="1:15" s="82" customFormat="1" x14ac:dyDescent="0.2">
      <c r="A45" s="83"/>
      <c r="B45" s="83"/>
      <c r="C45" s="83"/>
      <c r="D45" s="83"/>
      <c r="E45" s="83"/>
      <c r="F45" s="83">
        <v>3363</v>
      </c>
      <c r="G45" s="82" t="s">
        <v>229</v>
      </c>
      <c r="H45" s="79">
        <v>4000</v>
      </c>
      <c r="J45" s="79">
        <f t="shared" si="1"/>
        <v>4000</v>
      </c>
      <c r="K45" s="80"/>
      <c r="L45" s="80"/>
      <c r="M45" s="80"/>
      <c r="N45" s="80"/>
      <c r="O45" s="80">
        <f t="shared" si="2"/>
        <v>4000</v>
      </c>
    </row>
    <row r="46" spans="1:15" s="82" customFormat="1" x14ac:dyDescent="0.2">
      <c r="A46" s="83"/>
      <c r="B46" s="83"/>
      <c r="C46" s="83"/>
      <c r="D46" s="83"/>
      <c r="E46" s="83"/>
      <c r="F46" s="83">
        <v>3411</v>
      </c>
      <c r="G46" s="82" t="s">
        <v>230</v>
      </c>
      <c r="H46" s="79">
        <v>30000</v>
      </c>
      <c r="J46" s="79">
        <f t="shared" si="1"/>
        <v>30000</v>
      </c>
      <c r="K46" s="80">
        <v>3173</v>
      </c>
      <c r="L46" s="80">
        <v>3173</v>
      </c>
      <c r="M46" s="80">
        <v>3173</v>
      </c>
      <c r="N46" s="80">
        <v>3173</v>
      </c>
      <c r="O46" s="80">
        <f t="shared" si="2"/>
        <v>26827</v>
      </c>
    </row>
    <row r="47" spans="1:15" s="82" customFormat="1" x14ac:dyDescent="0.2">
      <c r="A47" s="83"/>
      <c r="B47" s="83"/>
      <c r="C47" s="83"/>
      <c r="D47" s="83"/>
      <c r="E47" s="83"/>
      <c r="F47" s="83">
        <v>3451</v>
      </c>
      <c r="G47" s="82" t="s">
        <v>231</v>
      </c>
      <c r="H47" s="79">
        <v>60000</v>
      </c>
      <c r="J47" s="79">
        <f t="shared" si="1"/>
        <v>60000</v>
      </c>
      <c r="K47" s="80"/>
      <c r="L47" s="80"/>
      <c r="M47" s="80"/>
      <c r="N47" s="80"/>
      <c r="O47" s="80">
        <f t="shared" si="2"/>
        <v>60000</v>
      </c>
    </row>
    <row r="48" spans="1:15" s="82" customFormat="1" x14ac:dyDescent="0.2">
      <c r="A48" s="83"/>
      <c r="B48" s="83"/>
      <c r="C48" s="83"/>
      <c r="D48" s="83"/>
      <c r="E48" s="83"/>
      <c r="F48" s="83">
        <v>3511</v>
      </c>
      <c r="G48" s="82" t="s">
        <v>232</v>
      </c>
      <c r="H48" s="79">
        <v>108000</v>
      </c>
      <c r="J48" s="79">
        <f t="shared" si="1"/>
        <v>108000</v>
      </c>
      <c r="K48" s="80">
        <v>36852.83</v>
      </c>
      <c r="L48" s="80">
        <v>36852.83</v>
      </c>
      <c r="M48" s="80">
        <v>36852.83</v>
      </c>
      <c r="N48" s="80">
        <v>36852.83</v>
      </c>
      <c r="O48" s="80">
        <f t="shared" si="2"/>
        <v>71147.17</v>
      </c>
    </row>
    <row r="49" spans="1:15" s="82" customFormat="1" x14ac:dyDescent="0.2">
      <c r="A49" s="83"/>
      <c r="B49" s="83"/>
      <c r="C49" s="83"/>
      <c r="D49" s="83"/>
      <c r="E49" s="83"/>
      <c r="F49" s="83" t="s">
        <v>233</v>
      </c>
      <c r="G49" s="82" t="s">
        <v>234</v>
      </c>
      <c r="H49" s="79">
        <v>30000</v>
      </c>
      <c r="J49" s="79">
        <f t="shared" si="1"/>
        <v>30000</v>
      </c>
      <c r="K49" s="80">
        <v>495415.4</v>
      </c>
      <c r="L49" s="80">
        <v>495415.4</v>
      </c>
      <c r="M49" s="80">
        <v>495415.4</v>
      </c>
      <c r="N49" s="80">
        <v>495415.4</v>
      </c>
      <c r="O49" s="80">
        <f t="shared" si="2"/>
        <v>-465415.4</v>
      </c>
    </row>
    <row r="50" spans="1:15" s="82" customFormat="1" x14ac:dyDescent="0.2">
      <c r="A50" s="83"/>
      <c r="B50" s="83"/>
      <c r="C50" s="83"/>
      <c r="D50" s="83"/>
      <c r="E50" s="83"/>
      <c r="F50" s="83">
        <v>3551</v>
      </c>
      <c r="G50" s="82" t="s">
        <v>235</v>
      </c>
      <c r="H50" s="79">
        <v>200000</v>
      </c>
      <c r="J50" s="79">
        <f t="shared" si="1"/>
        <v>200000</v>
      </c>
      <c r="K50" s="80">
        <v>56147.199999999997</v>
      </c>
      <c r="L50" s="80">
        <v>56147.199999999997</v>
      </c>
      <c r="M50" s="80">
        <v>56147.199999999997</v>
      </c>
      <c r="N50" s="80">
        <v>56147.199999999997</v>
      </c>
      <c r="O50" s="80">
        <f t="shared" si="2"/>
        <v>143852.79999999999</v>
      </c>
    </row>
    <row r="51" spans="1:15" s="82" customFormat="1" x14ac:dyDescent="0.2">
      <c r="A51" s="83"/>
      <c r="B51" s="83"/>
      <c r="C51" s="83"/>
      <c r="D51" s="83"/>
      <c r="E51" s="83"/>
      <c r="F51" s="83">
        <v>3571</v>
      </c>
      <c r="G51" s="82" t="s">
        <v>236</v>
      </c>
      <c r="H51" s="79">
        <v>10000</v>
      </c>
      <c r="J51" s="79">
        <f t="shared" si="1"/>
        <v>10000</v>
      </c>
      <c r="K51" s="80">
        <v>21664.71</v>
      </c>
      <c r="L51" s="80">
        <v>21664.71</v>
      </c>
      <c r="M51" s="80">
        <v>21664.71</v>
      </c>
      <c r="N51" s="80">
        <v>21664.71</v>
      </c>
      <c r="O51" s="80">
        <f t="shared" si="2"/>
        <v>-11664.71</v>
      </c>
    </row>
    <row r="52" spans="1:15" s="82" customFormat="1" x14ac:dyDescent="0.2">
      <c r="A52" s="83"/>
      <c r="B52" s="83"/>
      <c r="C52" s="83"/>
      <c r="D52" s="83"/>
      <c r="E52" s="83"/>
      <c r="F52" s="83">
        <v>3591</v>
      </c>
      <c r="G52" s="82" t="s">
        <v>237</v>
      </c>
      <c r="H52" s="79">
        <v>10000</v>
      </c>
      <c r="J52" s="79">
        <f t="shared" si="1"/>
        <v>10000</v>
      </c>
      <c r="K52" s="80"/>
      <c r="L52" s="80"/>
      <c r="M52" s="80"/>
      <c r="N52" s="80"/>
      <c r="O52" s="80">
        <f t="shared" si="2"/>
        <v>10000</v>
      </c>
    </row>
    <row r="53" spans="1:15" s="82" customFormat="1" x14ac:dyDescent="0.2">
      <c r="A53" s="83"/>
      <c r="B53" s="83"/>
      <c r="C53" s="83"/>
      <c r="D53" s="83"/>
      <c r="E53" s="83"/>
      <c r="F53" s="83">
        <v>3612</v>
      </c>
      <c r="G53" s="82" t="s">
        <v>238</v>
      </c>
      <c r="H53" s="79">
        <v>35000</v>
      </c>
      <c r="J53" s="79">
        <f t="shared" si="1"/>
        <v>35000</v>
      </c>
      <c r="K53" s="80"/>
      <c r="L53" s="80"/>
      <c r="M53" s="80"/>
      <c r="N53" s="80"/>
      <c r="O53" s="80">
        <f t="shared" si="2"/>
        <v>35000</v>
      </c>
    </row>
    <row r="54" spans="1:15" s="82" customFormat="1" x14ac:dyDescent="0.2">
      <c r="A54" s="83"/>
      <c r="B54" s="83"/>
      <c r="C54" s="83"/>
      <c r="D54" s="83"/>
      <c r="E54" s="83"/>
      <c r="F54" s="83">
        <v>3721</v>
      </c>
      <c r="G54" s="82" t="s">
        <v>239</v>
      </c>
      <c r="H54" s="79">
        <v>20000</v>
      </c>
      <c r="J54" s="79">
        <f t="shared" si="1"/>
        <v>20000</v>
      </c>
      <c r="K54" s="80"/>
      <c r="L54" s="80"/>
      <c r="M54" s="80"/>
      <c r="N54" s="80"/>
      <c r="O54" s="80">
        <f t="shared" si="2"/>
        <v>20000</v>
      </c>
    </row>
    <row r="55" spans="1:15" s="82" customFormat="1" x14ac:dyDescent="0.2">
      <c r="A55" s="83"/>
      <c r="B55" s="83"/>
      <c r="C55" s="83"/>
      <c r="D55" s="83"/>
      <c r="E55" s="83"/>
      <c r="F55" s="83">
        <v>3751</v>
      </c>
      <c r="G55" s="82" t="s">
        <v>240</v>
      </c>
      <c r="H55" s="79">
        <v>40000</v>
      </c>
      <c r="J55" s="79">
        <f t="shared" si="1"/>
        <v>40000</v>
      </c>
      <c r="K55" s="80">
        <f>58+21.03</f>
        <v>79.03</v>
      </c>
      <c r="L55" s="80">
        <f>58+21.03</f>
        <v>79.03</v>
      </c>
      <c r="M55" s="80">
        <f>58+21.03</f>
        <v>79.03</v>
      </c>
      <c r="N55" s="80">
        <f>58+21.03</f>
        <v>79.03</v>
      </c>
      <c r="O55" s="80">
        <f t="shared" si="2"/>
        <v>39920.97</v>
      </c>
    </row>
    <row r="56" spans="1:15" s="82" customFormat="1" x14ac:dyDescent="0.2">
      <c r="A56" s="83"/>
      <c r="B56" s="83"/>
      <c r="C56" s="83"/>
      <c r="D56" s="83"/>
      <c r="E56" s="83"/>
      <c r="F56" s="83">
        <v>3811</v>
      </c>
      <c r="G56" s="82" t="s">
        <v>241</v>
      </c>
      <c r="H56" s="79">
        <v>15000</v>
      </c>
      <c r="J56" s="79">
        <f t="shared" si="1"/>
        <v>15000</v>
      </c>
      <c r="K56" s="80">
        <v>205781.19</v>
      </c>
      <c r="L56" s="80">
        <v>205781.19</v>
      </c>
      <c r="M56" s="80">
        <v>205781.19</v>
      </c>
      <c r="N56" s="80">
        <v>205781.19</v>
      </c>
      <c r="O56" s="80">
        <f t="shared" si="2"/>
        <v>-190781.19</v>
      </c>
    </row>
    <row r="57" spans="1:15" s="82" customFormat="1" x14ac:dyDescent="0.2">
      <c r="A57" s="83"/>
      <c r="B57" s="83"/>
      <c r="C57" s="83"/>
      <c r="D57" s="83"/>
      <c r="E57" s="83"/>
      <c r="F57" s="83">
        <v>3831</v>
      </c>
      <c r="G57" s="82" t="s">
        <v>242</v>
      </c>
      <c r="H57" s="79">
        <v>900000</v>
      </c>
      <c r="I57" s="79">
        <v>2687500</v>
      </c>
      <c r="J57" s="79">
        <f t="shared" si="1"/>
        <v>3587500</v>
      </c>
      <c r="K57" s="80"/>
      <c r="L57" s="80"/>
      <c r="M57" s="80"/>
      <c r="N57" s="80"/>
      <c r="O57" s="80">
        <f t="shared" si="2"/>
        <v>3587500</v>
      </c>
    </row>
    <row r="58" spans="1:15" s="82" customFormat="1" x14ac:dyDescent="0.2">
      <c r="A58" s="83"/>
      <c r="B58" s="83"/>
      <c r="C58" s="83"/>
      <c r="D58" s="83"/>
      <c r="E58" s="83"/>
      <c r="F58" s="83">
        <v>3851</v>
      </c>
      <c r="G58" s="82" t="s">
        <v>243</v>
      </c>
      <c r="H58" s="79">
        <v>25000</v>
      </c>
      <c r="J58" s="79">
        <f t="shared" si="1"/>
        <v>25000</v>
      </c>
      <c r="K58" s="80">
        <v>81896.55</v>
      </c>
      <c r="L58" s="80">
        <v>81896.55</v>
      </c>
      <c r="M58" s="80">
        <v>81896.55</v>
      </c>
      <c r="N58" s="80">
        <v>81896.55</v>
      </c>
      <c r="O58" s="80">
        <f t="shared" si="2"/>
        <v>-56896.55</v>
      </c>
    </row>
    <row r="59" spans="1:15" s="82" customFormat="1" x14ac:dyDescent="0.2">
      <c r="A59" s="83"/>
      <c r="B59" s="83"/>
      <c r="C59" s="83"/>
      <c r="D59" s="83"/>
      <c r="E59" s="83"/>
      <c r="F59" s="83">
        <v>3852</v>
      </c>
      <c r="G59" s="82" t="s">
        <v>244</v>
      </c>
      <c r="H59" s="79">
        <v>10000</v>
      </c>
      <c r="J59" s="79">
        <f t="shared" si="1"/>
        <v>10000</v>
      </c>
      <c r="K59" s="80">
        <f>112129.48+336.21</f>
        <v>112465.69</v>
      </c>
      <c r="L59" s="80">
        <f>112129.48+336.21</f>
        <v>112465.69</v>
      </c>
      <c r="M59" s="80">
        <f>112129.48+336.21</f>
        <v>112465.69</v>
      </c>
      <c r="N59" s="80">
        <f>112129.48+336.21</f>
        <v>112465.69</v>
      </c>
      <c r="O59" s="80">
        <f t="shared" si="2"/>
        <v>-102465.69</v>
      </c>
    </row>
    <row r="60" spans="1:15" s="82" customFormat="1" x14ac:dyDescent="0.2">
      <c r="A60" s="83"/>
      <c r="B60" s="83"/>
      <c r="C60" s="83"/>
      <c r="D60" s="83"/>
      <c r="E60" s="83"/>
      <c r="F60" s="83">
        <v>3921</v>
      </c>
      <c r="G60" s="82" t="s">
        <v>245</v>
      </c>
      <c r="H60" s="79">
        <v>8000</v>
      </c>
      <c r="J60" s="79">
        <f t="shared" si="1"/>
        <v>8000</v>
      </c>
      <c r="K60" s="6">
        <v>307577.78999999998</v>
      </c>
      <c r="L60" s="6">
        <v>307577.78999999998</v>
      </c>
      <c r="M60" s="6">
        <v>307577.78999999998</v>
      </c>
      <c r="N60" s="6">
        <v>307577.78999999998</v>
      </c>
      <c r="O60" s="80">
        <f t="shared" si="2"/>
        <v>-299577.78999999998</v>
      </c>
    </row>
    <row r="61" spans="1:15" s="82" customFormat="1" x14ac:dyDescent="0.2">
      <c r="A61" s="83"/>
      <c r="B61" s="83"/>
      <c r="C61" s="83"/>
      <c r="D61" s="83"/>
      <c r="E61" s="83"/>
      <c r="F61" s="83">
        <v>3981</v>
      </c>
      <c r="G61" s="82" t="s">
        <v>246</v>
      </c>
      <c r="H61" s="79">
        <v>150000</v>
      </c>
      <c r="J61" s="79">
        <f t="shared" si="1"/>
        <v>150000</v>
      </c>
      <c r="K61" s="80"/>
      <c r="L61" s="80"/>
      <c r="M61" s="80"/>
      <c r="N61" s="80"/>
      <c r="O61" s="80">
        <f t="shared" si="2"/>
        <v>150000</v>
      </c>
    </row>
    <row r="62" spans="1:15" s="82" customFormat="1" x14ac:dyDescent="0.2">
      <c r="A62" s="83"/>
      <c r="B62" s="83"/>
      <c r="C62" s="83"/>
      <c r="D62" s="83"/>
      <c r="E62" s="83"/>
      <c r="F62" s="83">
        <v>3991</v>
      </c>
      <c r="G62" s="82" t="s">
        <v>86</v>
      </c>
      <c r="H62" s="79">
        <v>45000</v>
      </c>
      <c r="J62" s="79">
        <f t="shared" si="1"/>
        <v>45000</v>
      </c>
      <c r="K62" s="80">
        <f>66500+4328.58+4050+78493.44+1415.55+1545168.9</f>
        <v>1699956.47</v>
      </c>
      <c r="L62" s="80">
        <f>66500+4328.58+4050+78493.44+1415.55+1545168.9</f>
        <v>1699956.47</v>
      </c>
      <c r="M62" s="80">
        <f>66500+4328.58+4050+78493.44+1415.55+1545168.9</f>
        <v>1699956.47</v>
      </c>
      <c r="N62" s="80">
        <f>66500+4328.58+4050+78493.44+1415.55+1545168.9</f>
        <v>1699956.47</v>
      </c>
      <c r="O62" s="80">
        <f t="shared" si="2"/>
        <v>-1654956.47</v>
      </c>
    </row>
    <row r="63" spans="1:15" s="82" customFormat="1" x14ac:dyDescent="0.2">
      <c r="A63" s="83"/>
      <c r="B63" s="83"/>
      <c r="C63" s="83"/>
      <c r="D63" s="83"/>
      <c r="E63" s="83"/>
      <c r="F63" s="83">
        <v>5151</v>
      </c>
      <c r="G63" s="82" t="s">
        <v>247</v>
      </c>
    </row>
    <row r="64" spans="1:15" x14ac:dyDescent="0.2">
      <c r="F64" s="55" t="s">
        <v>248</v>
      </c>
      <c r="G64" s="54" t="s">
        <v>249</v>
      </c>
    </row>
    <row r="65" spans="6:7" x14ac:dyDescent="0.2">
      <c r="F65" s="55">
        <v>5911</v>
      </c>
      <c r="G65" s="54" t="s">
        <v>250</v>
      </c>
    </row>
  </sheetData>
  <sheetProtection algorithmName="SHA-512" hashValue="eR4H+1DZJYTEGKgiqfF9UvFe98IW1f0oJfUwWPqqDql4OeORJsd6p+seH4mATHN2V+p6kTnyYGD8/vDEgnI65w==" saltValue="XWXWzP0LknQZ9bIZ3VlYjA==" spinCount="100000" sheet="1" objects="1" scenarios="1" formatCells="0" formatColumns="0" formatRows="0" insertRows="0" deleteRows="0" autoFilter="0"/>
  <protectedRanges>
    <protectedRange sqref="H3:O3" name="Rango1_2"/>
  </protectedRanges>
  <mergeCells count="1">
    <mergeCell ref="A1:O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19"/>
  <sheetViews>
    <sheetView zoomScale="120" zoomScaleNormal="120" zoomScaleSheetLayoutView="100" workbookViewId="0">
      <selection activeCell="A13" sqref="A13"/>
    </sheetView>
  </sheetViews>
  <sheetFormatPr baseColWidth="10" defaultColWidth="12" defaultRowHeight="11.25" x14ac:dyDescent="0.2"/>
  <cols>
    <col min="1" max="1" width="135.83203125" style="51" customWidth="1"/>
    <col min="2" max="16384" width="12" style="51"/>
  </cols>
  <sheetData>
    <row r="1" spans="1:1" x14ac:dyDescent="0.2">
      <c r="A1" s="33" t="s">
        <v>131</v>
      </c>
    </row>
    <row r="2" spans="1:1" x14ac:dyDescent="0.2">
      <c r="A2" s="52"/>
    </row>
    <row r="3" spans="1:1" x14ac:dyDescent="0.2">
      <c r="A3" s="52" t="s">
        <v>161</v>
      </c>
    </row>
    <row r="4" spans="1:1" x14ac:dyDescent="0.2">
      <c r="A4" s="52" t="s">
        <v>150</v>
      </c>
    </row>
    <row r="5" spans="1:1" x14ac:dyDescent="0.2">
      <c r="A5" s="52" t="s">
        <v>151</v>
      </c>
    </row>
    <row r="6" spans="1:1" x14ac:dyDescent="0.2">
      <c r="A6" s="52" t="s">
        <v>152</v>
      </c>
    </row>
    <row r="7" spans="1:1" ht="22.5" x14ac:dyDescent="0.2">
      <c r="A7" s="52" t="s">
        <v>153</v>
      </c>
    </row>
    <row r="8" spans="1:1" ht="33.75" x14ac:dyDescent="0.2">
      <c r="A8" s="52" t="s">
        <v>155</v>
      </c>
    </row>
    <row r="9" spans="1:1" ht="22.5" x14ac:dyDescent="0.2">
      <c r="A9" s="52" t="s">
        <v>157</v>
      </c>
    </row>
    <row r="10" spans="1:1" x14ac:dyDescent="0.2">
      <c r="A10" s="52" t="s">
        <v>158</v>
      </c>
    </row>
    <row r="11" spans="1:1" x14ac:dyDescent="0.2">
      <c r="A11" s="52"/>
    </row>
    <row r="12" spans="1:1" x14ac:dyDescent="0.2">
      <c r="A12" s="34" t="s">
        <v>132</v>
      </c>
    </row>
    <row r="13" spans="1:1" x14ac:dyDescent="0.2">
      <c r="A13" s="52" t="s">
        <v>133</v>
      </c>
    </row>
    <row r="14" spans="1:1" ht="11.25" customHeight="1" x14ac:dyDescent="0.2">
      <c r="A14" s="52"/>
    </row>
    <row r="15" spans="1:1" x14ac:dyDescent="0.2">
      <c r="A15" s="34" t="s">
        <v>135</v>
      </c>
    </row>
    <row r="16" spans="1:1" x14ac:dyDescent="0.2">
      <c r="A16" s="52" t="s">
        <v>136</v>
      </c>
    </row>
    <row r="17" spans="1:1" x14ac:dyDescent="0.2">
      <c r="A17" s="52"/>
    </row>
    <row r="18" spans="1:1" x14ac:dyDescent="0.2">
      <c r="A18" s="34" t="s">
        <v>134</v>
      </c>
    </row>
    <row r="19" spans="1:1" ht="39.950000000000003" customHeight="1" x14ac:dyDescent="0.2">
      <c r="A19" s="53" t="s">
        <v>140</v>
      </c>
    </row>
  </sheetData>
  <sheetProtection algorithmName="SHA-512" hashValue="KfmdhmIDpAZhA20PLrwztY5u6DZGi6UyjskbGTiJn4wDsOjJacaddKRiptWf5oghbcRWC1JPD6oUJdImI4rqdQ==" saltValue="uvaQtKSK/k1b8r091V9XR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12"/>
  <sheetViews>
    <sheetView workbookViewId="0">
      <selection sqref="A1:H1"/>
    </sheetView>
  </sheetViews>
  <sheetFormatPr baseColWidth="10" defaultColWidth="12" defaultRowHeight="11.25" x14ac:dyDescent="0.2"/>
  <cols>
    <col min="1" max="1" width="9.1640625" style="31" customWidth="1"/>
    <col min="2" max="2" width="85.83203125" style="31" bestFit="1" customWidth="1"/>
    <col min="3" max="8" width="18.33203125" style="31" customWidth="1"/>
    <col min="9" max="16384" width="12" style="31"/>
  </cols>
  <sheetData>
    <row r="1" spans="1:8" ht="50.1" customHeight="1" x14ac:dyDescent="0.2">
      <c r="A1" s="85" t="s">
        <v>255</v>
      </c>
      <c r="B1" s="86"/>
      <c r="C1" s="86"/>
      <c r="D1" s="86"/>
      <c r="E1" s="86"/>
      <c r="F1" s="86"/>
      <c r="G1" s="86"/>
      <c r="H1" s="87"/>
    </row>
    <row r="2" spans="1:8" ht="24.95" customHeight="1" x14ac:dyDescent="0.2">
      <c r="A2" s="50" t="s">
        <v>31</v>
      </c>
      <c r="B2" s="40" t="s">
        <v>4</v>
      </c>
      <c r="C2" s="41" t="s">
        <v>5</v>
      </c>
      <c r="D2" s="41" t="s">
        <v>143</v>
      </c>
      <c r="E2" s="41" t="s">
        <v>6</v>
      </c>
      <c r="F2" s="41" t="s">
        <v>8</v>
      </c>
      <c r="G2" s="41" t="s">
        <v>10</v>
      </c>
      <c r="H2" s="41" t="s">
        <v>11</v>
      </c>
    </row>
    <row r="3" spans="1:8" x14ac:dyDescent="0.2">
      <c r="A3" s="8">
        <v>900001</v>
      </c>
      <c r="B3" s="9" t="s">
        <v>12</v>
      </c>
      <c r="C3" s="10">
        <f t="shared" ref="C3:H3" si="0">C4+C6</f>
        <v>0</v>
      </c>
      <c r="D3" s="10">
        <f t="shared" si="0"/>
        <v>0</v>
      </c>
      <c r="E3" s="10">
        <f t="shared" si="0"/>
        <v>0</v>
      </c>
      <c r="F3" s="10">
        <f t="shared" si="0"/>
        <v>0</v>
      </c>
      <c r="G3" s="10">
        <f t="shared" si="0"/>
        <v>0</v>
      </c>
      <c r="H3" s="11">
        <f t="shared" si="0"/>
        <v>0</v>
      </c>
    </row>
    <row r="4" spans="1:8" x14ac:dyDescent="0.2">
      <c r="A4" s="12"/>
      <c r="B4" s="24" t="s">
        <v>56</v>
      </c>
      <c r="C4" s="17">
        <f t="shared" ref="C4:H4" si="1">+C5</f>
        <v>0</v>
      </c>
      <c r="D4" s="17">
        <f t="shared" si="1"/>
        <v>0</v>
      </c>
      <c r="E4" s="17">
        <f t="shared" si="1"/>
        <v>0</v>
      </c>
      <c r="F4" s="17">
        <f t="shared" si="1"/>
        <v>0</v>
      </c>
      <c r="G4" s="17">
        <f t="shared" si="1"/>
        <v>0</v>
      </c>
      <c r="H4" s="18">
        <f t="shared" si="1"/>
        <v>0</v>
      </c>
    </row>
    <row r="5" spans="1:8" x14ac:dyDescent="0.2">
      <c r="A5" s="12">
        <v>31111</v>
      </c>
      <c r="B5" s="13" t="s">
        <v>55</v>
      </c>
      <c r="C5" s="19"/>
      <c r="D5" s="19"/>
      <c r="E5" s="19"/>
      <c r="F5" s="19"/>
      <c r="G5" s="19"/>
      <c r="H5" s="20"/>
    </row>
    <row r="6" spans="1:8" x14ac:dyDescent="0.2">
      <c r="A6" s="12"/>
      <c r="B6" s="24" t="s">
        <v>44</v>
      </c>
      <c r="C6" s="17">
        <f t="shared" ref="C6:H6" si="2">SUM(C7:C12)</f>
        <v>0</v>
      </c>
      <c r="D6" s="17">
        <f t="shared" si="2"/>
        <v>0</v>
      </c>
      <c r="E6" s="17">
        <f t="shared" si="2"/>
        <v>0</v>
      </c>
      <c r="F6" s="17">
        <f t="shared" si="2"/>
        <v>0</v>
      </c>
      <c r="G6" s="17">
        <f t="shared" si="2"/>
        <v>0</v>
      </c>
      <c r="H6" s="18">
        <f t="shared" si="2"/>
        <v>0</v>
      </c>
    </row>
    <row r="7" spans="1:8" x14ac:dyDescent="0.2">
      <c r="A7" s="12">
        <v>31120</v>
      </c>
      <c r="B7" s="13" t="s">
        <v>28</v>
      </c>
      <c r="C7" s="19"/>
      <c r="D7" s="19"/>
      <c r="E7" s="19"/>
      <c r="F7" s="19"/>
      <c r="G7" s="19"/>
      <c r="H7" s="20"/>
    </row>
    <row r="8" spans="1:8" x14ac:dyDescent="0.2">
      <c r="A8" s="12">
        <v>31210</v>
      </c>
      <c r="B8" s="13" t="s">
        <v>45</v>
      </c>
      <c r="C8" s="19"/>
      <c r="D8" s="19"/>
      <c r="E8" s="19"/>
      <c r="F8" s="19"/>
      <c r="G8" s="19"/>
      <c r="H8" s="20"/>
    </row>
    <row r="9" spans="1:8" x14ac:dyDescent="0.2">
      <c r="A9" s="12">
        <v>31220</v>
      </c>
      <c r="B9" s="13" t="s">
        <v>46</v>
      </c>
      <c r="C9" s="19"/>
      <c r="D9" s="19"/>
      <c r="E9" s="19"/>
      <c r="F9" s="19"/>
      <c r="G9" s="19"/>
      <c r="H9" s="20"/>
    </row>
    <row r="10" spans="1:8" x14ac:dyDescent="0.2">
      <c r="A10" s="12">
        <v>32200</v>
      </c>
      <c r="B10" s="13" t="s">
        <v>53</v>
      </c>
      <c r="C10" s="19"/>
      <c r="D10" s="19"/>
      <c r="E10" s="19"/>
      <c r="F10" s="19"/>
      <c r="G10" s="19"/>
      <c r="H10" s="20"/>
    </row>
    <row r="11" spans="1:8" x14ac:dyDescent="0.2">
      <c r="A11" s="12">
        <v>32300</v>
      </c>
      <c r="B11" s="13" t="s">
        <v>54</v>
      </c>
      <c r="C11" s="19"/>
      <c r="D11" s="19"/>
      <c r="E11" s="19"/>
      <c r="F11" s="19"/>
      <c r="G11" s="19"/>
      <c r="H11" s="20"/>
    </row>
    <row r="12" spans="1:8" x14ac:dyDescent="0.2">
      <c r="A12" s="14">
        <v>32400</v>
      </c>
      <c r="B12" s="15" t="s">
        <v>30</v>
      </c>
      <c r="C12" s="21"/>
      <c r="D12" s="21"/>
      <c r="E12" s="21"/>
      <c r="F12" s="21"/>
      <c r="G12" s="21"/>
      <c r="H12" s="22"/>
    </row>
  </sheetData>
  <sheetProtection algorithmName="SHA-512" hashValue="hxB9/sgTK2psiK6uvFUVSC+pI0pHD6cYvfm5XLTTkA0qqCCm3Trj+j9EJSHfV3EyiyUWzBqBgm9y2vXdSa2EAg==" saltValue="cgWjaQrEswrsz+uWm1gw3Q==" spinCount="100000" sheet="1" objects="1" scenarios="1" formatCells="0" formatColumns="0" formatRows="0" insertRows="0" deleteRows="0" autoFilter="0"/>
  <protectedRanges>
    <protectedRange sqref="C3:H3" name="Rango1_2_1"/>
  </protectedRanges>
  <mergeCells count="1">
    <mergeCell ref="A1:H1"/>
  </mergeCells>
  <pageMargins left="0.7" right="0.7" top="0.75" bottom="0.75" header="0.3" footer="0.3"/>
  <ignoredErrors>
    <ignoredError sqref="D3:E3 D6:E6 C5:E5 D4:E4 C3:C4 C6 G3:H3 G6:H6 G5:H5 G4:H4 F3 F6 F5 F4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18"/>
  <sheetViews>
    <sheetView zoomScale="120" zoomScaleNormal="120" zoomScaleSheetLayoutView="100" workbookViewId="0">
      <selection activeCell="A8" sqref="A8"/>
    </sheetView>
  </sheetViews>
  <sheetFormatPr baseColWidth="10" defaultColWidth="12" defaultRowHeight="11.25" x14ac:dyDescent="0.2"/>
  <cols>
    <col min="1" max="1" width="135.83203125" style="51" customWidth="1"/>
    <col min="2" max="16384" width="12" style="51"/>
  </cols>
  <sheetData>
    <row r="1" spans="1:1" x14ac:dyDescent="0.2">
      <c r="A1" s="33" t="s">
        <v>131</v>
      </c>
    </row>
    <row r="2" spans="1:1" x14ac:dyDescent="0.2">
      <c r="A2" s="52" t="s">
        <v>161</v>
      </c>
    </row>
    <row r="3" spans="1:1" x14ac:dyDescent="0.2">
      <c r="A3" s="52" t="s">
        <v>150</v>
      </c>
    </row>
    <row r="4" spans="1:1" x14ac:dyDescent="0.2">
      <c r="A4" s="52" t="s">
        <v>151</v>
      </c>
    </row>
    <row r="5" spans="1:1" x14ac:dyDescent="0.2">
      <c r="A5" s="52" t="s">
        <v>152</v>
      </c>
    </row>
    <row r="6" spans="1:1" ht="22.5" x14ac:dyDescent="0.2">
      <c r="A6" s="52" t="s">
        <v>153</v>
      </c>
    </row>
    <row r="7" spans="1:1" ht="33.75" x14ac:dyDescent="0.2">
      <c r="A7" s="52" t="s">
        <v>155</v>
      </c>
    </row>
    <row r="8" spans="1:1" ht="22.5" x14ac:dyDescent="0.2">
      <c r="A8" s="52" t="s">
        <v>157</v>
      </c>
    </row>
    <row r="9" spans="1:1" x14ac:dyDescent="0.2">
      <c r="A9" s="52" t="s">
        <v>158</v>
      </c>
    </row>
    <row r="10" spans="1:1" x14ac:dyDescent="0.2">
      <c r="A10" s="52"/>
    </row>
    <row r="11" spans="1:1" x14ac:dyDescent="0.2">
      <c r="A11" s="34" t="s">
        <v>132</v>
      </c>
    </row>
    <row r="12" spans="1:1" x14ac:dyDescent="0.2">
      <c r="A12" s="52" t="s">
        <v>133</v>
      </c>
    </row>
    <row r="13" spans="1:1" ht="11.25" customHeight="1" x14ac:dyDescent="0.2">
      <c r="A13" s="52"/>
    </row>
    <row r="14" spans="1:1" x14ac:dyDescent="0.2">
      <c r="A14" s="34" t="s">
        <v>135</v>
      </c>
    </row>
    <row r="15" spans="1:1" x14ac:dyDescent="0.2">
      <c r="A15" s="52" t="s">
        <v>136</v>
      </c>
    </row>
    <row r="16" spans="1:1" x14ac:dyDescent="0.2">
      <c r="A16" s="52"/>
    </row>
    <row r="17" spans="1:1" x14ac:dyDescent="0.2">
      <c r="A17" s="34" t="s">
        <v>134</v>
      </c>
    </row>
    <row r="18" spans="1:1" ht="39.950000000000003" customHeight="1" x14ac:dyDescent="0.2">
      <c r="A18" s="53" t="s">
        <v>140</v>
      </c>
    </row>
  </sheetData>
  <sheetProtection algorithmName="SHA-512" hashValue="1SdtRfwWB3+bdZlqdHAvmTfKUr2n/eGkasfWxNFnOau9RHrnXqvMRV4eEDQrAqVzcxjlLxiNZZA06grDMhBEGA==" saltValue="NucMul6+D2yE3eVVPIACv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ACTIVO</oddHeader>
    <oddFooter>&amp;L&amp;A&amp;R&amp;F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35"/>
  <sheetViews>
    <sheetView workbookViewId="0">
      <pane ySplit="2" topLeftCell="A21" activePane="bottomLeft" state="frozen"/>
      <selection pane="bottomLeft" activeCell="F37" sqref="F37"/>
    </sheetView>
  </sheetViews>
  <sheetFormatPr baseColWidth="10" defaultColWidth="12" defaultRowHeight="11.25" x14ac:dyDescent="0.2"/>
  <cols>
    <col min="1" max="1" width="7.1640625" style="35" bestFit="1" customWidth="1"/>
    <col min="2" max="2" width="72.83203125" style="35" customWidth="1"/>
    <col min="3" max="8" width="18.33203125" style="35" customWidth="1"/>
    <col min="9" max="16384" width="12" style="35"/>
  </cols>
  <sheetData>
    <row r="1" spans="1:8" ht="50.1" customHeight="1" x14ac:dyDescent="0.2">
      <c r="A1" s="85" t="s">
        <v>256</v>
      </c>
      <c r="B1" s="86"/>
      <c r="C1" s="86"/>
      <c r="D1" s="86"/>
      <c r="E1" s="86"/>
      <c r="F1" s="86"/>
      <c r="G1" s="86"/>
      <c r="H1" s="87"/>
    </row>
    <row r="2" spans="1:8" ht="24.95" customHeight="1" x14ac:dyDescent="0.2">
      <c r="A2" s="40" t="s">
        <v>0</v>
      </c>
      <c r="B2" s="40" t="s">
        <v>4</v>
      </c>
      <c r="C2" s="41" t="s">
        <v>5</v>
      </c>
      <c r="D2" s="41" t="s">
        <v>143</v>
      </c>
      <c r="E2" s="41" t="s">
        <v>6</v>
      </c>
      <c r="F2" s="41" t="s">
        <v>8</v>
      </c>
      <c r="G2" s="41" t="s">
        <v>10</v>
      </c>
      <c r="H2" s="41" t="s">
        <v>11</v>
      </c>
    </row>
    <row r="3" spans="1:8" x14ac:dyDescent="0.2">
      <c r="A3" s="8">
        <v>900001</v>
      </c>
      <c r="B3" s="16" t="s">
        <v>12</v>
      </c>
      <c r="C3" s="10">
        <v>0</v>
      </c>
      <c r="D3" s="10">
        <v>0</v>
      </c>
      <c r="E3" s="10">
        <v>0</v>
      </c>
      <c r="F3" s="10">
        <v>0</v>
      </c>
      <c r="G3" s="10">
        <v>0</v>
      </c>
      <c r="H3" s="11">
        <v>0</v>
      </c>
    </row>
    <row r="4" spans="1:8" x14ac:dyDescent="0.2">
      <c r="A4" s="36">
        <v>1</v>
      </c>
      <c r="B4" s="37" t="s">
        <v>32</v>
      </c>
      <c r="C4" s="58"/>
      <c r="D4" s="58"/>
      <c r="E4" s="58"/>
      <c r="F4" s="58"/>
      <c r="G4" s="58"/>
      <c r="H4" s="59"/>
    </row>
    <row r="5" spans="1:8" x14ac:dyDescent="0.2">
      <c r="A5" s="38">
        <v>11</v>
      </c>
      <c r="B5" s="76" t="s">
        <v>165</v>
      </c>
      <c r="C5" s="58"/>
      <c r="D5" s="58"/>
      <c r="E5" s="58"/>
      <c r="F5" s="58"/>
      <c r="G5" s="58"/>
      <c r="H5" s="59"/>
    </row>
    <row r="6" spans="1:8" x14ac:dyDescent="0.2">
      <c r="A6" s="38">
        <v>12</v>
      </c>
      <c r="B6" s="76" t="s">
        <v>33</v>
      </c>
      <c r="C6" s="58"/>
      <c r="D6" s="58"/>
      <c r="E6" s="58"/>
      <c r="F6" s="58"/>
      <c r="G6" s="58"/>
      <c r="H6" s="59"/>
    </row>
    <row r="7" spans="1:8" x14ac:dyDescent="0.2">
      <c r="A7" s="38">
        <v>13</v>
      </c>
      <c r="B7" s="76" t="s">
        <v>166</v>
      </c>
      <c r="C7" s="58"/>
      <c r="D7" s="58"/>
      <c r="E7" s="58"/>
      <c r="F7" s="58"/>
      <c r="G7" s="58"/>
      <c r="H7" s="59"/>
    </row>
    <row r="8" spans="1:8" x14ac:dyDescent="0.2">
      <c r="A8" s="38">
        <v>14</v>
      </c>
      <c r="B8" s="76" t="s">
        <v>18</v>
      </c>
      <c r="C8" s="58"/>
      <c r="D8" s="58"/>
      <c r="E8" s="58"/>
      <c r="F8" s="58"/>
      <c r="G8" s="58"/>
      <c r="H8" s="59"/>
    </row>
    <row r="9" spans="1:8" x14ac:dyDescent="0.2">
      <c r="A9" s="38">
        <v>15</v>
      </c>
      <c r="B9" s="76" t="s">
        <v>39</v>
      </c>
      <c r="C9" s="58"/>
      <c r="D9" s="58"/>
      <c r="E9" s="58"/>
      <c r="F9" s="58"/>
      <c r="G9" s="58"/>
      <c r="H9" s="59"/>
    </row>
    <row r="10" spans="1:8" x14ac:dyDescent="0.2">
      <c r="A10" s="38">
        <v>16</v>
      </c>
      <c r="B10" s="76" t="s">
        <v>34</v>
      </c>
      <c r="C10" s="58"/>
      <c r="D10" s="58"/>
      <c r="E10" s="58"/>
      <c r="F10" s="58"/>
      <c r="G10" s="58"/>
      <c r="H10" s="59"/>
    </row>
    <row r="11" spans="1:8" x14ac:dyDescent="0.2">
      <c r="A11" s="38">
        <v>17</v>
      </c>
      <c r="B11" s="76" t="s">
        <v>167</v>
      </c>
      <c r="C11" s="58"/>
      <c r="D11" s="58"/>
      <c r="E11" s="58"/>
      <c r="F11" s="58"/>
      <c r="G11" s="58"/>
      <c r="H11" s="59"/>
    </row>
    <row r="12" spans="1:8" x14ac:dyDescent="0.2">
      <c r="A12" s="38">
        <v>18</v>
      </c>
      <c r="B12" s="76" t="s">
        <v>35</v>
      </c>
      <c r="C12" s="58"/>
      <c r="D12" s="58"/>
      <c r="E12" s="58"/>
      <c r="F12" s="58"/>
      <c r="G12" s="58"/>
      <c r="H12" s="59"/>
    </row>
    <row r="13" spans="1:8" x14ac:dyDescent="0.2">
      <c r="A13" s="36">
        <v>2</v>
      </c>
      <c r="B13" s="37" t="s">
        <v>36</v>
      </c>
      <c r="C13" s="58"/>
      <c r="D13" s="58"/>
      <c r="E13" s="58"/>
      <c r="F13" s="58"/>
      <c r="G13" s="58"/>
      <c r="H13" s="59"/>
    </row>
    <row r="14" spans="1:8" x14ac:dyDescent="0.2">
      <c r="A14" s="38">
        <v>21</v>
      </c>
      <c r="B14" s="76" t="s">
        <v>168</v>
      </c>
      <c r="C14" s="58"/>
      <c r="D14" s="58"/>
      <c r="E14" s="58"/>
      <c r="F14" s="58"/>
      <c r="G14" s="58"/>
      <c r="H14" s="59"/>
    </row>
    <row r="15" spans="1:8" x14ac:dyDescent="0.2">
      <c r="A15" s="38">
        <v>22</v>
      </c>
      <c r="B15" s="76" t="s">
        <v>47</v>
      </c>
      <c r="C15" s="58"/>
      <c r="D15" s="58"/>
      <c r="E15" s="58"/>
      <c r="F15" s="58"/>
      <c r="G15" s="58"/>
      <c r="H15" s="59"/>
    </row>
    <row r="16" spans="1:8" x14ac:dyDescent="0.2">
      <c r="A16" s="38">
        <v>23</v>
      </c>
      <c r="B16" s="76" t="s">
        <v>37</v>
      </c>
      <c r="C16" s="58"/>
      <c r="D16" s="58"/>
      <c r="E16" s="58"/>
      <c r="F16" s="58"/>
      <c r="G16" s="58"/>
      <c r="H16" s="59"/>
    </row>
    <row r="17" spans="1:8" x14ac:dyDescent="0.2">
      <c r="A17" s="38">
        <v>24</v>
      </c>
      <c r="B17" s="76" t="s">
        <v>169</v>
      </c>
      <c r="C17" s="58"/>
      <c r="D17" s="58"/>
      <c r="E17" s="58"/>
      <c r="F17" s="58"/>
      <c r="G17" s="58"/>
      <c r="H17" s="59"/>
    </row>
    <row r="18" spans="1:8" x14ac:dyDescent="0.2">
      <c r="A18" s="38">
        <v>25</v>
      </c>
      <c r="B18" s="76" t="s">
        <v>170</v>
      </c>
      <c r="C18" s="58"/>
      <c r="D18" s="58"/>
      <c r="E18" s="58"/>
      <c r="F18" s="58"/>
      <c r="G18" s="58"/>
      <c r="H18" s="59"/>
    </row>
    <row r="19" spans="1:8" x14ac:dyDescent="0.2">
      <c r="A19" s="38">
        <v>26</v>
      </c>
      <c r="B19" s="76" t="s">
        <v>171</v>
      </c>
      <c r="C19" s="58"/>
      <c r="D19" s="58"/>
      <c r="E19" s="58"/>
      <c r="F19" s="58"/>
      <c r="G19" s="58"/>
      <c r="H19" s="59"/>
    </row>
    <row r="20" spans="1:8" x14ac:dyDescent="0.2">
      <c r="A20" s="38">
        <v>27</v>
      </c>
      <c r="B20" s="76" t="s">
        <v>19</v>
      </c>
      <c r="C20" s="58"/>
      <c r="D20" s="58"/>
      <c r="E20" s="58"/>
      <c r="F20" s="58"/>
      <c r="G20" s="58"/>
      <c r="H20" s="59"/>
    </row>
    <row r="21" spans="1:8" x14ac:dyDescent="0.2">
      <c r="A21" s="36">
        <v>3</v>
      </c>
      <c r="B21" s="37" t="s">
        <v>172</v>
      </c>
      <c r="C21" s="58"/>
      <c r="D21" s="58"/>
      <c r="E21" s="58"/>
      <c r="F21" s="58"/>
      <c r="G21" s="58"/>
      <c r="H21" s="59"/>
    </row>
    <row r="22" spans="1:8" x14ac:dyDescent="0.2">
      <c r="A22" s="38">
        <v>31</v>
      </c>
      <c r="B22" s="76" t="s">
        <v>48</v>
      </c>
      <c r="C22" s="58"/>
      <c r="D22" s="58"/>
      <c r="E22" s="58"/>
      <c r="F22" s="58"/>
      <c r="G22" s="58"/>
      <c r="H22" s="59"/>
    </row>
    <row r="23" spans="1:8" x14ac:dyDescent="0.2">
      <c r="A23" s="38">
        <v>32</v>
      </c>
      <c r="B23" s="76" t="s">
        <v>40</v>
      </c>
      <c r="C23" s="58"/>
      <c r="D23" s="58"/>
      <c r="E23" s="58"/>
      <c r="F23" s="58"/>
      <c r="G23" s="58"/>
      <c r="H23" s="59"/>
    </row>
    <row r="24" spans="1:8" x14ac:dyDescent="0.2">
      <c r="A24" s="38">
        <v>33</v>
      </c>
      <c r="B24" s="76" t="s">
        <v>49</v>
      </c>
      <c r="C24" s="58"/>
      <c r="D24" s="58"/>
      <c r="E24" s="58"/>
      <c r="F24" s="58"/>
      <c r="G24" s="58"/>
      <c r="H24" s="59"/>
    </row>
    <row r="25" spans="1:8" x14ac:dyDescent="0.2">
      <c r="A25" s="38">
        <v>34</v>
      </c>
      <c r="B25" s="76" t="s">
        <v>173</v>
      </c>
      <c r="C25" s="58"/>
      <c r="D25" s="58"/>
      <c r="E25" s="58"/>
      <c r="F25" s="58"/>
      <c r="G25" s="58"/>
      <c r="H25" s="59"/>
    </row>
    <row r="26" spans="1:8" x14ac:dyDescent="0.2">
      <c r="A26" s="38">
        <v>35</v>
      </c>
      <c r="B26" s="76" t="s">
        <v>38</v>
      </c>
      <c r="C26" s="58"/>
      <c r="D26" s="58"/>
      <c r="E26" s="58"/>
      <c r="F26" s="58"/>
      <c r="G26" s="58"/>
      <c r="H26" s="59"/>
    </row>
    <row r="27" spans="1:8" x14ac:dyDescent="0.2">
      <c r="A27" s="38">
        <v>36</v>
      </c>
      <c r="B27" s="76" t="s">
        <v>20</v>
      </c>
      <c r="C27" s="58"/>
      <c r="D27" s="58"/>
      <c r="E27" s="58"/>
      <c r="F27" s="58"/>
      <c r="G27" s="58"/>
      <c r="H27" s="59"/>
    </row>
    <row r="28" spans="1:8" x14ac:dyDescent="0.2">
      <c r="A28" s="38">
        <v>37</v>
      </c>
      <c r="B28" s="76" t="s">
        <v>21</v>
      </c>
      <c r="C28" s="58"/>
      <c r="D28" s="58"/>
      <c r="E28" s="58"/>
      <c r="F28" s="58"/>
      <c r="G28" s="58"/>
      <c r="H28" s="59"/>
    </row>
    <row r="29" spans="1:8" x14ac:dyDescent="0.2">
      <c r="A29" s="38">
        <v>38</v>
      </c>
      <c r="B29" s="76" t="s">
        <v>174</v>
      </c>
      <c r="C29" s="58"/>
      <c r="D29" s="58"/>
      <c r="E29" s="58"/>
      <c r="F29" s="58"/>
      <c r="G29" s="58"/>
      <c r="H29" s="59"/>
    </row>
    <row r="30" spans="1:8" x14ac:dyDescent="0.2">
      <c r="A30" s="38">
        <v>39</v>
      </c>
      <c r="B30" s="76" t="s">
        <v>50</v>
      </c>
      <c r="C30" s="58"/>
      <c r="D30" s="58"/>
      <c r="E30" s="58"/>
      <c r="F30" s="58"/>
      <c r="G30" s="58"/>
      <c r="H30" s="59"/>
    </row>
    <row r="31" spans="1:8" x14ac:dyDescent="0.2">
      <c r="A31" s="36">
        <v>4</v>
      </c>
      <c r="B31" s="37" t="s">
        <v>51</v>
      </c>
      <c r="C31" s="58"/>
      <c r="D31" s="58"/>
      <c r="E31" s="58"/>
      <c r="F31" s="58"/>
      <c r="G31" s="58"/>
      <c r="H31" s="59"/>
    </row>
    <row r="32" spans="1:8" x14ac:dyDescent="0.2">
      <c r="A32" s="38">
        <v>41</v>
      </c>
      <c r="B32" s="76" t="s">
        <v>175</v>
      </c>
      <c r="C32" s="58"/>
      <c r="D32" s="58"/>
      <c r="E32" s="58"/>
      <c r="F32" s="58"/>
      <c r="G32" s="58"/>
      <c r="H32" s="59"/>
    </row>
    <row r="33" spans="1:8" ht="22.5" x14ac:dyDescent="0.2">
      <c r="A33" s="38">
        <v>42</v>
      </c>
      <c r="B33" s="76" t="s">
        <v>41</v>
      </c>
      <c r="C33" s="58"/>
      <c r="D33" s="58"/>
      <c r="E33" s="58"/>
      <c r="F33" s="58"/>
      <c r="G33" s="58"/>
      <c r="H33" s="59"/>
    </row>
    <row r="34" spans="1:8" x14ac:dyDescent="0.2">
      <c r="A34" s="38">
        <v>43</v>
      </c>
      <c r="B34" s="76" t="s">
        <v>52</v>
      </c>
      <c r="C34" s="58"/>
      <c r="D34" s="58"/>
      <c r="E34" s="58"/>
      <c r="F34" s="58"/>
      <c r="G34" s="58"/>
      <c r="H34" s="59"/>
    </row>
    <row r="35" spans="1:8" x14ac:dyDescent="0.2">
      <c r="A35" s="39">
        <v>44</v>
      </c>
      <c r="B35" s="77" t="s">
        <v>22</v>
      </c>
      <c r="C35" s="63"/>
      <c r="D35" s="63"/>
      <c r="E35" s="63"/>
      <c r="F35" s="63"/>
      <c r="G35" s="63"/>
      <c r="H35" s="64"/>
    </row>
  </sheetData>
  <sheetProtection algorithmName="SHA-512" hashValue="riMOXXF/zdW8HFj8peDdQvGIKGixqnO5xGa6y5Tjz7drtv7/rl30+gB9IuRHXcohR9v2xW/3Z6voA84p015hyg==" saltValue="oE+WcXeH17SWEiDhWa2RNQ==" spinCount="100000" sheet="1" objects="1" scenarios="1" formatCells="0" formatColumns="0" formatRows="0" autoFilter="0"/>
  <protectedRanges>
    <protectedRange sqref="C3:H3" name="Rango1_2_1"/>
  </protectedRanges>
  <mergeCells count="1">
    <mergeCell ref="A1:H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18"/>
  <sheetViews>
    <sheetView topLeftCell="A4" zoomScale="120" zoomScaleNormal="120" zoomScaleSheetLayoutView="100" workbookViewId="0">
      <selection activeCell="A18" sqref="A18"/>
    </sheetView>
  </sheetViews>
  <sheetFormatPr baseColWidth="10" defaultColWidth="12" defaultRowHeight="11.25" x14ac:dyDescent="0.2"/>
  <cols>
    <col min="1" max="1" width="135.83203125" style="51" customWidth="1"/>
    <col min="2" max="16384" width="12" style="51"/>
  </cols>
  <sheetData>
    <row r="1" spans="1:1" x14ac:dyDescent="0.2">
      <c r="A1" s="33" t="s">
        <v>131</v>
      </c>
    </row>
    <row r="2" spans="1:1" x14ac:dyDescent="0.2">
      <c r="A2" s="52" t="s">
        <v>160</v>
      </c>
    </row>
    <row r="3" spans="1:1" x14ac:dyDescent="0.2">
      <c r="A3" s="52" t="s">
        <v>150</v>
      </c>
    </row>
    <row r="4" spans="1:1" x14ac:dyDescent="0.2">
      <c r="A4" s="52" t="s">
        <v>151</v>
      </c>
    </row>
    <row r="5" spans="1:1" x14ac:dyDescent="0.2">
      <c r="A5" s="52" t="s">
        <v>152</v>
      </c>
    </row>
    <row r="6" spans="1:1" ht="22.5" x14ac:dyDescent="0.2">
      <c r="A6" s="52" t="s">
        <v>153</v>
      </c>
    </row>
    <row r="7" spans="1:1" ht="33.75" x14ac:dyDescent="0.2">
      <c r="A7" s="52" t="s">
        <v>155</v>
      </c>
    </row>
    <row r="8" spans="1:1" ht="22.5" x14ac:dyDescent="0.2">
      <c r="A8" s="52" t="s">
        <v>157</v>
      </c>
    </row>
    <row r="9" spans="1:1" x14ac:dyDescent="0.2">
      <c r="A9" s="52" t="s">
        <v>158</v>
      </c>
    </row>
    <row r="10" spans="1:1" x14ac:dyDescent="0.2">
      <c r="A10" s="52"/>
    </row>
    <row r="11" spans="1:1" x14ac:dyDescent="0.2">
      <c r="A11" s="34" t="s">
        <v>132</v>
      </c>
    </row>
    <row r="12" spans="1:1" x14ac:dyDescent="0.2">
      <c r="A12" s="52" t="s">
        <v>133</v>
      </c>
    </row>
    <row r="13" spans="1:1" ht="11.25" customHeight="1" x14ac:dyDescent="0.2">
      <c r="A13" s="52"/>
    </row>
    <row r="14" spans="1:1" x14ac:dyDescent="0.2">
      <c r="A14" s="34" t="s">
        <v>135</v>
      </c>
    </row>
    <row r="15" spans="1:1" x14ac:dyDescent="0.2">
      <c r="A15" s="52" t="s">
        <v>136</v>
      </c>
    </row>
    <row r="16" spans="1:1" x14ac:dyDescent="0.2">
      <c r="A16" s="52"/>
    </row>
    <row r="17" spans="1:1" x14ac:dyDescent="0.2">
      <c r="A17" s="34" t="s">
        <v>134</v>
      </c>
    </row>
    <row r="18" spans="1:1" ht="39.950000000000003" customHeight="1" x14ac:dyDescent="0.2">
      <c r="A18" s="53" t="s">
        <v>139</v>
      </c>
    </row>
  </sheetData>
  <sheetProtection algorithmName="SHA-512" hashValue="gM52x52r6YLLltoCXkUKg4wGs7dba1Wxm4lBOkXcB8+BLYChn3CF/U2JdgWFifsNfOVypog5RrPt/DZOpI0bOA==" saltValue="JUQG07qqMMqNAtOD68wru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ACTIVO</oddHeader>
    <oddFooter>&amp;L&amp;A&amp;R&amp;F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3"/>
  <sheetViews>
    <sheetView zoomScale="120" zoomScaleNormal="120" zoomScaleSheetLayoutView="100" workbookViewId="0">
      <pane ySplit="1" topLeftCell="A2" activePane="bottomLeft" state="frozen"/>
      <selection pane="bottomLeft" activeCell="A16" sqref="A16"/>
    </sheetView>
  </sheetViews>
  <sheetFormatPr baseColWidth="10" defaultColWidth="12" defaultRowHeight="11.25" x14ac:dyDescent="0.2"/>
  <cols>
    <col min="1" max="1" width="157.33203125" style="51" customWidth="1"/>
    <col min="2" max="16384" width="12" style="51"/>
  </cols>
  <sheetData>
    <row r="1" spans="1:1" x14ac:dyDescent="0.2">
      <c r="A1" s="33" t="s">
        <v>131</v>
      </c>
    </row>
    <row r="2" spans="1:1" x14ac:dyDescent="0.2">
      <c r="A2" s="52" t="s">
        <v>145</v>
      </c>
    </row>
    <row r="3" spans="1:1" x14ac:dyDescent="0.2">
      <c r="A3" s="52" t="s">
        <v>146</v>
      </c>
    </row>
    <row r="4" spans="1:1" x14ac:dyDescent="0.2">
      <c r="A4" s="78" t="s">
        <v>184</v>
      </c>
    </row>
    <row r="5" spans="1:1" x14ac:dyDescent="0.2">
      <c r="A5" s="52" t="s">
        <v>147</v>
      </c>
    </row>
    <row r="6" spans="1:1" ht="22.5" x14ac:dyDescent="0.2">
      <c r="A6" s="56" t="s">
        <v>148</v>
      </c>
    </row>
    <row r="7" spans="1:1" x14ac:dyDescent="0.2">
      <c r="A7" s="56" t="s">
        <v>149</v>
      </c>
    </row>
    <row r="8" spans="1:1" x14ac:dyDescent="0.2">
      <c r="A8" s="52" t="s">
        <v>150</v>
      </c>
    </row>
    <row r="9" spans="1:1" x14ac:dyDescent="0.2">
      <c r="A9" s="52" t="s">
        <v>151</v>
      </c>
    </row>
    <row r="10" spans="1:1" x14ac:dyDescent="0.2">
      <c r="A10" s="52" t="s">
        <v>152</v>
      </c>
    </row>
    <row r="11" spans="1:1" x14ac:dyDescent="0.2">
      <c r="A11" s="52" t="s">
        <v>153</v>
      </c>
    </row>
    <row r="12" spans="1:1" ht="33.75" x14ac:dyDescent="0.2">
      <c r="A12" s="52" t="s">
        <v>154</v>
      </c>
    </row>
    <row r="13" spans="1:1" ht="33.75" x14ac:dyDescent="0.2">
      <c r="A13" s="52" t="s">
        <v>155</v>
      </c>
    </row>
    <row r="14" spans="1:1" ht="22.5" x14ac:dyDescent="0.2">
      <c r="A14" s="52" t="s">
        <v>156</v>
      </c>
    </row>
    <row r="15" spans="1:1" x14ac:dyDescent="0.2">
      <c r="A15" s="52" t="s">
        <v>157</v>
      </c>
    </row>
    <row r="16" spans="1:1" x14ac:dyDescent="0.2">
      <c r="A16" s="52" t="s">
        <v>158</v>
      </c>
    </row>
    <row r="17" spans="1:1" x14ac:dyDescent="0.2">
      <c r="A17" s="52"/>
    </row>
    <row r="18" spans="1:1" x14ac:dyDescent="0.2">
      <c r="A18" s="34" t="s">
        <v>132</v>
      </c>
    </row>
    <row r="19" spans="1:1" x14ac:dyDescent="0.2">
      <c r="A19" s="52" t="s">
        <v>142</v>
      </c>
    </row>
    <row r="20" spans="1:1" x14ac:dyDescent="0.2">
      <c r="A20" s="52"/>
    </row>
    <row r="21" spans="1:1" x14ac:dyDescent="0.2">
      <c r="A21" s="34" t="s">
        <v>135</v>
      </c>
    </row>
    <row r="22" spans="1:1" x14ac:dyDescent="0.2">
      <c r="A22" s="52" t="s">
        <v>141</v>
      </c>
    </row>
    <row r="23" spans="1:1" x14ac:dyDescent="0.2">
      <c r="A23" s="52"/>
    </row>
  </sheetData>
  <sheetProtection algorithmName="SHA-512" hashValue="9El25v/eI4UNGrMSFH9sxtZeYHWD6wgz5b7inbXva3zMQlEtxZVWYLtfEzcGtqgSQykoqAzT9sFVu2yOuVlRsw==" saltValue="5weJZnGsqiCYhAqcfrhfV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82"/>
  <sheetViews>
    <sheetView workbookViewId="0">
      <pane ySplit="2" topLeftCell="A3" activePane="bottomLeft" state="frozen"/>
      <selection pane="bottomLeft" activeCell="F35" sqref="F35"/>
    </sheetView>
  </sheetViews>
  <sheetFormatPr baseColWidth="10" defaultColWidth="12" defaultRowHeight="11.25" x14ac:dyDescent="0.2"/>
  <cols>
    <col min="1" max="1" width="9.1640625" style="31" customWidth="1"/>
    <col min="2" max="2" width="61.1640625" style="31" bestFit="1" customWidth="1"/>
    <col min="3" max="3" width="18.33203125" style="31" customWidth="1"/>
    <col min="4" max="4" width="19.83203125" style="31" customWidth="1"/>
    <col min="5" max="8" width="18.33203125" style="31" customWidth="1"/>
    <col min="9" max="16384" width="12" style="31"/>
  </cols>
  <sheetData>
    <row r="1" spans="1:8" ht="60" customHeight="1" x14ac:dyDescent="0.2">
      <c r="A1" s="85" t="s">
        <v>253</v>
      </c>
      <c r="B1" s="86"/>
      <c r="C1" s="86"/>
      <c r="D1" s="86"/>
      <c r="E1" s="86"/>
      <c r="F1" s="86"/>
      <c r="G1" s="86"/>
      <c r="H1" s="87"/>
    </row>
    <row r="2" spans="1:8" ht="24.95" customHeight="1" x14ac:dyDescent="0.2">
      <c r="A2" s="40" t="s">
        <v>3</v>
      </c>
      <c r="B2" s="40" t="s">
        <v>4</v>
      </c>
      <c r="C2" s="41" t="s">
        <v>5</v>
      </c>
      <c r="D2" s="41" t="s">
        <v>143</v>
      </c>
      <c r="E2" s="41" t="s">
        <v>6</v>
      </c>
      <c r="F2" s="41" t="s">
        <v>8</v>
      </c>
      <c r="G2" s="41" t="s">
        <v>10</v>
      </c>
      <c r="H2" s="41" t="s">
        <v>11</v>
      </c>
    </row>
    <row r="3" spans="1:8" x14ac:dyDescent="0.2">
      <c r="A3" s="32">
        <v>900001</v>
      </c>
      <c r="B3" s="9" t="s">
        <v>12</v>
      </c>
      <c r="C3" s="10">
        <f>C4+C12+C22</f>
        <v>14649889</v>
      </c>
      <c r="D3" s="10">
        <v>9333329.7899999991</v>
      </c>
      <c r="E3" s="10">
        <f>E4+E12+E22</f>
        <v>17287389</v>
      </c>
      <c r="F3" s="10">
        <f>F4+F12+F22</f>
        <v>9573289.3099999987</v>
      </c>
      <c r="G3" s="10">
        <f>G4+G12+G22</f>
        <v>8204200.5599999996</v>
      </c>
      <c r="H3" s="11">
        <f>E3-F3</f>
        <v>7714099.6900000013</v>
      </c>
    </row>
    <row r="4" spans="1:8" x14ac:dyDescent="0.2">
      <c r="A4" s="57">
        <v>1000</v>
      </c>
      <c r="B4" s="24" t="s">
        <v>59</v>
      </c>
      <c r="C4" s="84">
        <v>12139044</v>
      </c>
      <c r="D4" s="58">
        <v>6645829.79</v>
      </c>
      <c r="E4" s="84">
        <v>12139044</v>
      </c>
      <c r="F4" s="84">
        <v>5961983.6299999999</v>
      </c>
      <c r="G4" s="84">
        <v>5961983.6299999999</v>
      </c>
      <c r="H4" s="59">
        <f>E4-F4</f>
        <v>6177060.3700000001</v>
      </c>
    </row>
    <row r="5" spans="1:8" x14ac:dyDescent="0.2">
      <c r="A5" s="57">
        <v>1100</v>
      </c>
      <c r="B5" s="60" t="s">
        <v>60</v>
      </c>
      <c r="C5" s="79">
        <v>7337532.286000004</v>
      </c>
      <c r="D5" s="58"/>
      <c r="E5" s="79">
        <v>7337532.286000004</v>
      </c>
      <c r="F5" s="79">
        <f>2764782.71+87718</f>
        <v>2852500.71</v>
      </c>
      <c r="G5" s="79">
        <f>2764782.71+87718</f>
        <v>2852500.71</v>
      </c>
      <c r="H5" s="59">
        <f t="shared" ref="H5:H68" si="0">E5-F5</f>
        <v>4485031.5760000041</v>
      </c>
    </row>
    <row r="6" spans="1:8" x14ac:dyDescent="0.2">
      <c r="A6" s="57">
        <v>1200</v>
      </c>
      <c r="B6" s="60" t="s">
        <v>61</v>
      </c>
      <c r="C6" s="79">
        <v>1355877.6</v>
      </c>
      <c r="D6" s="58"/>
      <c r="E6" s="79">
        <v>1355877.6</v>
      </c>
      <c r="F6" s="79">
        <v>383427.63</v>
      </c>
      <c r="G6" s="79">
        <v>383427.63</v>
      </c>
      <c r="H6" s="59">
        <f t="shared" si="0"/>
        <v>972449.97000000009</v>
      </c>
    </row>
    <row r="7" spans="1:8" x14ac:dyDescent="0.2">
      <c r="A7" s="57">
        <v>1300</v>
      </c>
      <c r="B7" s="60" t="s">
        <v>62</v>
      </c>
      <c r="C7" s="79">
        <v>399370.98</v>
      </c>
      <c r="D7" s="58"/>
      <c r="E7" s="79">
        <v>399370.98</v>
      </c>
      <c r="F7" s="79">
        <v>414717.79</v>
      </c>
      <c r="G7" s="79">
        <v>414717.79</v>
      </c>
      <c r="H7" s="59">
        <f t="shared" si="0"/>
        <v>-15346.809999999998</v>
      </c>
    </row>
    <row r="8" spans="1:8" x14ac:dyDescent="0.2">
      <c r="A8" s="57">
        <v>1400</v>
      </c>
      <c r="B8" s="60" t="s">
        <v>63</v>
      </c>
      <c r="C8" s="79">
        <v>1849408.26</v>
      </c>
      <c r="D8" s="58"/>
      <c r="E8" s="79">
        <v>1849408.26</v>
      </c>
      <c r="F8" s="79">
        <v>935455.25</v>
      </c>
      <c r="G8" s="79">
        <v>935455.25</v>
      </c>
      <c r="H8" s="59">
        <f t="shared" si="0"/>
        <v>913953.01</v>
      </c>
    </row>
    <row r="9" spans="1:8" x14ac:dyDescent="0.2">
      <c r="A9" s="57">
        <v>1500</v>
      </c>
      <c r="B9" s="60" t="s">
        <v>64</v>
      </c>
      <c r="C9" s="79">
        <v>345374.67</v>
      </c>
      <c r="D9" s="58"/>
      <c r="E9" s="79">
        <v>345374.67</v>
      </c>
      <c r="F9" s="79">
        <f>1246737.73+129144.52</f>
        <v>1375882.25</v>
      </c>
      <c r="G9" s="79">
        <f>1246737.73+129144.52</f>
        <v>1375882.25</v>
      </c>
      <c r="H9" s="59">
        <f t="shared" si="0"/>
        <v>-1030507.5800000001</v>
      </c>
    </row>
    <row r="10" spans="1:8" x14ac:dyDescent="0.2">
      <c r="A10" s="57">
        <v>1600</v>
      </c>
      <c r="B10" s="60" t="s">
        <v>65</v>
      </c>
      <c r="C10" s="79">
        <v>0</v>
      </c>
      <c r="D10" s="58"/>
      <c r="E10" s="58">
        <v>0</v>
      </c>
      <c r="F10" s="79">
        <v>0</v>
      </c>
      <c r="G10" s="79">
        <v>0</v>
      </c>
      <c r="H10" s="59">
        <f t="shared" si="0"/>
        <v>0</v>
      </c>
    </row>
    <row r="11" spans="1:8" x14ac:dyDescent="0.2">
      <c r="A11" s="57">
        <v>1700</v>
      </c>
      <c r="B11" s="60" t="s">
        <v>66</v>
      </c>
      <c r="C11" s="79">
        <v>0</v>
      </c>
      <c r="D11" s="58"/>
      <c r="E11" s="58">
        <v>0</v>
      </c>
      <c r="F11" s="79">
        <v>0</v>
      </c>
      <c r="G11" s="79">
        <v>0</v>
      </c>
      <c r="H11" s="59">
        <f t="shared" si="0"/>
        <v>0</v>
      </c>
    </row>
    <row r="12" spans="1:8" x14ac:dyDescent="0.2">
      <c r="A12" s="57">
        <v>2000</v>
      </c>
      <c r="B12" s="24" t="s">
        <v>67</v>
      </c>
      <c r="C12" s="84">
        <v>615000</v>
      </c>
      <c r="D12" s="58"/>
      <c r="E12" s="17">
        <f>C12+0</f>
        <v>615000</v>
      </c>
      <c r="F12" s="84">
        <v>365010.22</v>
      </c>
      <c r="G12" s="84">
        <v>365010.22</v>
      </c>
      <c r="H12" s="59">
        <f t="shared" si="0"/>
        <v>249989.78000000003</v>
      </c>
    </row>
    <row r="13" spans="1:8" x14ac:dyDescent="0.2">
      <c r="A13" s="57">
        <v>2100</v>
      </c>
      <c r="B13" s="60" t="s">
        <v>68</v>
      </c>
      <c r="C13" s="79">
        <v>88000</v>
      </c>
      <c r="D13" s="58"/>
      <c r="E13" s="58">
        <f>C13+D13</f>
        <v>88000</v>
      </c>
      <c r="F13" s="79">
        <f>91261.45+729.31+6612.27</f>
        <v>98603.03</v>
      </c>
      <c r="G13" s="79">
        <v>98603.03</v>
      </c>
      <c r="H13" s="59">
        <f t="shared" si="0"/>
        <v>-10603.029999999999</v>
      </c>
    </row>
    <row r="14" spans="1:8" x14ac:dyDescent="0.2">
      <c r="A14" s="57">
        <v>2200</v>
      </c>
      <c r="B14" s="60" t="s">
        <v>69</v>
      </c>
      <c r="C14" s="79">
        <v>12000</v>
      </c>
      <c r="D14" s="58"/>
      <c r="E14" s="58">
        <f t="shared" ref="E14:E31" si="1">C14+D14</f>
        <v>12000</v>
      </c>
      <c r="F14" s="58">
        <v>0</v>
      </c>
      <c r="G14" s="58">
        <v>0</v>
      </c>
      <c r="H14" s="59">
        <f t="shared" si="0"/>
        <v>12000</v>
      </c>
    </row>
    <row r="15" spans="1:8" x14ac:dyDescent="0.2">
      <c r="A15" s="57">
        <v>2300</v>
      </c>
      <c r="B15" s="60" t="s">
        <v>70</v>
      </c>
      <c r="C15" s="58">
        <v>0</v>
      </c>
      <c r="D15" s="58"/>
      <c r="E15" s="58">
        <f t="shared" si="1"/>
        <v>0</v>
      </c>
      <c r="F15" s="58">
        <v>0</v>
      </c>
      <c r="G15" s="58">
        <v>0</v>
      </c>
      <c r="H15" s="59">
        <f t="shared" si="0"/>
        <v>0</v>
      </c>
    </row>
    <row r="16" spans="1:8" x14ac:dyDescent="0.2">
      <c r="A16" s="57">
        <v>2400</v>
      </c>
      <c r="B16" s="60" t="s">
        <v>71</v>
      </c>
      <c r="C16" s="58">
        <v>72000</v>
      </c>
      <c r="D16" s="58"/>
      <c r="E16" s="58">
        <f t="shared" si="1"/>
        <v>72000</v>
      </c>
      <c r="F16" s="58">
        <v>0</v>
      </c>
      <c r="G16" s="58">
        <v>0</v>
      </c>
      <c r="H16" s="59">
        <f t="shared" si="0"/>
        <v>72000</v>
      </c>
    </row>
    <row r="17" spans="1:8" x14ac:dyDescent="0.2">
      <c r="A17" s="57">
        <v>2500</v>
      </c>
      <c r="B17" s="60" t="s">
        <v>72</v>
      </c>
      <c r="C17" s="58">
        <v>5000</v>
      </c>
      <c r="D17" s="58"/>
      <c r="E17" s="58">
        <f t="shared" si="1"/>
        <v>5000</v>
      </c>
      <c r="F17" s="58">
        <f>2732.61+1772.41</f>
        <v>4505.0200000000004</v>
      </c>
      <c r="G17" s="58">
        <v>4505.0200000000004</v>
      </c>
      <c r="H17" s="59">
        <f t="shared" si="0"/>
        <v>494.97999999999956</v>
      </c>
    </row>
    <row r="18" spans="1:8" x14ac:dyDescent="0.2">
      <c r="A18" s="57">
        <v>2600</v>
      </c>
      <c r="B18" s="60" t="s">
        <v>73</v>
      </c>
      <c r="C18" s="58">
        <v>400000</v>
      </c>
      <c r="D18" s="58"/>
      <c r="E18" s="58">
        <f t="shared" si="1"/>
        <v>400000</v>
      </c>
      <c r="F18" s="58">
        <v>0</v>
      </c>
      <c r="G18" s="58">
        <v>0</v>
      </c>
      <c r="H18" s="59">
        <f t="shared" si="0"/>
        <v>400000</v>
      </c>
    </row>
    <row r="19" spans="1:8" x14ac:dyDescent="0.2">
      <c r="A19" s="57">
        <v>2700</v>
      </c>
      <c r="B19" s="60" t="s">
        <v>74</v>
      </c>
      <c r="C19" s="58">
        <v>15000</v>
      </c>
      <c r="D19" s="58"/>
      <c r="E19" s="58">
        <f t="shared" si="1"/>
        <v>15000</v>
      </c>
      <c r="F19" s="58">
        <v>223387.85</v>
      </c>
      <c r="G19" s="58">
        <v>223387.85</v>
      </c>
      <c r="H19" s="59">
        <f t="shared" si="0"/>
        <v>-208387.85</v>
      </c>
    </row>
    <row r="20" spans="1:8" x14ac:dyDescent="0.2">
      <c r="A20" s="57">
        <v>2800</v>
      </c>
      <c r="B20" s="60" t="s">
        <v>75</v>
      </c>
      <c r="C20" s="58">
        <v>0</v>
      </c>
      <c r="D20" s="58"/>
      <c r="E20" s="58">
        <f t="shared" si="1"/>
        <v>0</v>
      </c>
      <c r="F20" s="58">
        <v>0</v>
      </c>
      <c r="G20" s="58">
        <v>0</v>
      </c>
      <c r="H20" s="59">
        <f t="shared" si="0"/>
        <v>0</v>
      </c>
    </row>
    <row r="21" spans="1:8" x14ac:dyDescent="0.2">
      <c r="A21" s="57">
        <v>2900</v>
      </c>
      <c r="B21" s="60" t="s">
        <v>76</v>
      </c>
      <c r="C21" s="58">
        <v>23000</v>
      </c>
      <c r="D21" s="58"/>
      <c r="E21" s="58">
        <f t="shared" si="1"/>
        <v>23000</v>
      </c>
      <c r="F21" s="58">
        <v>38514.32</v>
      </c>
      <c r="G21" s="58">
        <v>38514.32</v>
      </c>
      <c r="H21" s="59">
        <f t="shared" si="0"/>
        <v>-15514.32</v>
      </c>
    </row>
    <row r="22" spans="1:8" x14ac:dyDescent="0.2">
      <c r="A22" s="57">
        <v>3000</v>
      </c>
      <c r="B22" s="24" t="s">
        <v>77</v>
      </c>
      <c r="C22" s="17">
        <v>1895845</v>
      </c>
      <c r="D22" s="58"/>
      <c r="E22" s="17">
        <f>+E23+E24+E25+E26+E27+E29+E28+E30+E31</f>
        <v>4533345</v>
      </c>
      <c r="F22" s="17">
        <f>+F23+F24+F25+F26+F27+F29+F28+F30+F31</f>
        <v>3246295.46</v>
      </c>
      <c r="G22" s="17">
        <f>+G23+G24+G25+G26+G27+G29+G28+G30+G31</f>
        <v>1877206.71</v>
      </c>
      <c r="H22" s="59">
        <f t="shared" si="0"/>
        <v>1287049.54</v>
      </c>
    </row>
    <row r="23" spans="1:8" x14ac:dyDescent="0.2">
      <c r="A23" s="57">
        <v>3100</v>
      </c>
      <c r="B23" s="60" t="s">
        <v>78</v>
      </c>
      <c r="C23" s="58">
        <v>143845</v>
      </c>
      <c r="D23" s="58"/>
      <c r="E23" s="58">
        <f t="shared" si="1"/>
        <v>143845</v>
      </c>
      <c r="F23" s="58">
        <v>81896.55</v>
      </c>
      <c r="G23" s="58">
        <v>0</v>
      </c>
      <c r="H23" s="59">
        <f t="shared" si="0"/>
        <v>61948.45</v>
      </c>
    </row>
    <row r="24" spans="1:8" x14ac:dyDescent="0.2">
      <c r="A24" s="57">
        <v>3200</v>
      </c>
      <c r="B24" s="60" t="s">
        <v>79</v>
      </c>
      <c r="C24" s="58">
        <v>22000</v>
      </c>
      <c r="D24" s="58"/>
      <c r="E24" s="58">
        <f t="shared" si="1"/>
        <v>22000</v>
      </c>
      <c r="F24" s="58">
        <f>11600+10368.65</f>
        <v>21968.65</v>
      </c>
      <c r="G24" s="58">
        <v>34411.86</v>
      </c>
      <c r="H24" s="59">
        <f t="shared" si="0"/>
        <v>31.349999999998545</v>
      </c>
    </row>
    <row r="25" spans="1:8" x14ac:dyDescent="0.2">
      <c r="A25" s="57">
        <v>3300</v>
      </c>
      <c r="B25" s="60" t="s">
        <v>80</v>
      </c>
      <c r="C25" s="58">
        <v>34000</v>
      </c>
      <c r="D25" s="58"/>
      <c r="E25" s="58">
        <f t="shared" si="1"/>
        <v>34000</v>
      </c>
      <c r="F25" s="58">
        <f>34400+168916.95</f>
        <v>203316.95</v>
      </c>
      <c r="G25" s="58">
        <f>146233.46+231605.45</f>
        <v>377838.91000000003</v>
      </c>
      <c r="H25" s="59">
        <f t="shared" si="0"/>
        <v>-169316.95</v>
      </c>
    </row>
    <row r="26" spans="1:8" x14ac:dyDescent="0.2">
      <c r="A26" s="57">
        <v>3400</v>
      </c>
      <c r="B26" s="60" t="s">
        <v>81</v>
      </c>
      <c r="C26" s="58">
        <v>90000</v>
      </c>
      <c r="D26" s="58"/>
      <c r="E26" s="58">
        <f t="shared" si="1"/>
        <v>90000</v>
      </c>
      <c r="F26" s="58">
        <v>3173</v>
      </c>
      <c r="G26" s="58">
        <f>3562.5</f>
        <v>3562.5</v>
      </c>
      <c r="H26" s="59">
        <f t="shared" si="0"/>
        <v>86827</v>
      </c>
    </row>
    <row r="27" spans="1:8" x14ac:dyDescent="0.2">
      <c r="A27" s="57">
        <v>3500</v>
      </c>
      <c r="B27" s="60" t="s">
        <v>82</v>
      </c>
      <c r="C27" s="58">
        <v>258000</v>
      </c>
      <c r="D27" s="58">
        <v>100000</v>
      </c>
      <c r="E27" s="58">
        <f t="shared" si="1"/>
        <v>358000</v>
      </c>
      <c r="F27" s="58">
        <f>21664.71+56147.2+495415.4+36852.83</f>
        <v>610080.14</v>
      </c>
      <c r="G27" s="58">
        <f>25120+501498.12+818.8</f>
        <v>527436.92000000004</v>
      </c>
      <c r="H27" s="59">
        <f t="shared" si="0"/>
        <v>-252080.14</v>
      </c>
    </row>
    <row r="28" spans="1:8" x14ac:dyDescent="0.2">
      <c r="A28" s="57">
        <v>3600</v>
      </c>
      <c r="B28" s="60" t="s">
        <v>83</v>
      </c>
      <c r="C28" s="58">
        <v>35000</v>
      </c>
      <c r="D28" s="58"/>
      <c r="E28" s="58">
        <f t="shared" si="1"/>
        <v>35000</v>
      </c>
      <c r="F28" s="58"/>
      <c r="G28" s="58">
        <v>2478</v>
      </c>
      <c r="H28" s="59">
        <f t="shared" si="0"/>
        <v>35000</v>
      </c>
    </row>
    <row r="29" spans="1:8" x14ac:dyDescent="0.2">
      <c r="A29" s="57">
        <v>3700</v>
      </c>
      <c r="B29" s="60" t="s">
        <v>84</v>
      </c>
      <c r="C29" s="58">
        <v>60000</v>
      </c>
      <c r="D29" s="58"/>
      <c r="E29" s="58">
        <f t="shared" si="1"/>
        <v>60000</v>
      </c>
      <c r="F29" s="58">
        <f>58+21.03</f>
        <v>79.03</v>
      </c>
      <c r="G29" s="58">
        <f>40.31+53391.38+77586.21</f>
        <v>131017.9</v>
      </c>
      <c r="H29" s="59">
        <f t="shared" si="0"/>
        <v>59920.97</v>
      </c>
    </row>
    <row r="30" spans="1:8" x14ac:dyDescent="0.2">
      <c r="A30" s="57">
        <v>3800</v>
      </c>
      <c r="B30" s="60" t="s">
        <v>85</v>
      </c>
      <c r="C30" s="58">
        <v>1000000</v>
      </c>
      <c r="D30" s="58">
        <f>1050000+1537500</f>
        <v>2587500</v>
      </c>
      <c r="E30" s="58">
        <f t="shared" si="1"/>
        <v>3587500</v>
      </c>
      <c r="F30" s="58">
        <v>205781.19</v>
      </c>
      <c r="G30" s="58">
        <f>-1000+264108.45</f>
        <v>263108.45</v>
      </c>
      <c r="H30" s="59">
        <f t="shared" si="0"/>
        <v>3381718.81</v>
      </c>
    </row>
    <row r="31" spans="1:8" x14ac:dyDescent="0.2">
      <c r="A31" s="57">
        <v>3900</v>
      </c>
      <c r="B31" s="60" t="s">
        <v>86</v>
      </c>
      <c r="C31" s="58">
        <v>203000</v>
      </c>
      <c r="D31" s="58"/>
      <c r="E31" s="58">
        <f t="shared" si="1"/>
        <v>203000</v>
      </c>
      <c r="F31" s="58">
        <f>307577.79+112129.48+336.21+66500+8378.58+78493.44+1415.55+1545168.9</f>
        <v>2119999.9500000002</v>
      </c>
      <c r="G31" s="58">
        <f>2370.69+1379+25424.4+331059.76+17165.48+159952.84</f>
        <v>537352.17000000004</v>
      </c>
      <c r="H31" s="59">
        <f t="shared" si="0"/>
        <v>-1916999.9500000002</v>
      </c>
    </row>
    <row r="32" spans="1:8" x14ac:dyDescent="0.2">
      <c r="A32" s="57">
        <v>4000</v>
      </c>
      <c r="B32" s="24" t="s">
        <v>87</v>
      </c>
      <c r="C32" s="17"/>
      <c r="D32" s="58"/>
      <c r="E32" s="58"/>
      <c r="F32" s="58"/>
      <c r="G32" s="58"/>
      <c r="H32" s="59">
        <f t="shared" si="0"/>
        <v>0</v>
      </c>
    </row>
    <row r="33" spans="1:8" x14ac:dyDescent="0.2">
      <c r="A33" s="57">
        <v>4100</v>
      </c>
      <c r="B33" s="60" t="s">
        <v>88</v>
      </c>
      <c r="C33" s="58"/>
      <c r="D33" s="58"/>
      <c r="E33" s="58"/>
      <c r="F33" s="58"/>
      <c r="G33" s="58"/>
      <c r="H33" s="59">
        <f t="shared" si="0"/>
        <v>0</v>
      </c>
    </row>
    <row r="34" spans="1:8" x14ac:dyDescent="0.2">
      <c r="A34" s="57">
        <v>4200</v>
      </c>
      <c r="B34" s="60" t="s">
        <v>89</v>
      </c>
      <c r="C34" s="58"/>
      <c r="D34" s="58"/>
      <c r="E34" s="58"/>
      <c r="F34" s="58"/>
      <c r="G34" s="58"/>
      <c r="H34" s="59">
        <f t="shared" si="0"/>
        <v>0</v>
      </c>
    </row>
    <row r="35" spans="1:8" x14ac:dyDescent="0.2">
      <c r="A35" s="57">
        <v>4300</v>
      </c>
      <c r="B35" s="60" t="s">
        <v>90</v>
      </c>
      <c r="C35" s="58"/>
      <c r="D35" s="58"/>
      <c r="E35" s="58"/>
      <c r="F35" s="58"/>
      <c r="G35" s="58"/>
      <c r="H35" s="59">
        <f t="shared" si="0"/>
        <v>0</v>
      </c>
    </row>
    <row r="36" spans="1:8" x14ac:dyDescent="0.2">
      <c r="A36" s="57">
        <v>4400</v>
      </c>
      <c r="B36" s="60" t="s">
        <v>91</v>
      </c>
      <c r="C36" s="58"/>
      <c r="D36" s="58"/>
      <c r="E36" s="58"/>
      <c r="F36" s="58"/>
      <c r="G36" s="58"/>
      <c r="H36" s="59">
        <f t="shared" si="0"/>
        <v>0</v>
      </c>
    </row>
    <row r="37" spans="1:8" x14ac:dyDescent="0.2">
      <c r="A37" s="57">
        <v>4500</v>
      </c>
      <c r="B37" s="60" t="s">
        <v>92</v>
      </c>
      <c r="C37" s="58"/>
      <c r="D37" s="58"/>
      <c r="E37" s="58"/>
      <c r="F37" s="58"/>
      <c r="G37" s="58"/>
      <c r="H37" s="59">
        <f t="shared" si="0"/>
        <v>0</v>
      </c>
    </row>
    <row r="38" spans="1:8" x14ac:dyDescent="0.2">
      <c r="A38" s="57">
        <v>4600</v>
      </c>
      <c r="B38" s="60" t="s">
        <v>93</v>
      </c>
      <c r="C38" s="58"/>
      <c r="D38" s="58"/>
      <c r="E38" s="58"/>
      <c r="F38" s="58"/>
      <c r="G38" s="58"/>
      <c r="H38" s="59">
        <f t="shared" si="0"/>
        <v>0</v>
      </c>
    </row>
    <row r="39" spans="1:8" x14ac:dyDescent="0.2">
      <c r="A39" s="57">
        <v>4700</v>
      </c>
      <c r="B39" s="60" t="s">
        <v>94</v>
      </c>
      <c r="C39" s="58"/>
      <c r="D39" s="58"/>
      <c r="E39" s="58"/>
      <c r="F39" s="58"/>
      <c r="G39" s="58"/>
      <c r="H39" s="59">
        <f t="shared" si="0"/>
        <v>0</v>
      </c>
    </row>
    <row r="40" spans="1:8" x14ac:dyDescent="0.2">
      <c r="A40" s="57">
        <v>4800</v>
      </c>
      <c r="B40" s="60" t="s">
        <v>95</v>
      </c>
      <c r="C40" s="58"/>
      <c r="D40" s="58"/>
      <c r="E40" s="58"/>
      <c r="F40" s="58"/>
      <c r="G40" s="58"/>
      <c r="H40" s="59">
        <f t="shared" si="0"/>
        <v>0</v>
      </c>
    </row>
    <row r="41" spans="1:8" x14ac:dyDescent="0.2">
      <c r="A41" s="57">
        <v>4900</v>
      </c>
      <c r="B41" s="60" t="s">
        <v>96</v>
      </c>
      <c r="C41" s="58"/>
      <c r="D41" s="58"/>
      <c r="E41" s="58"/>
      <c r="F41" s="58"/>
      <c r="G41" s="58"/>
      <c r="H41" s="59">
        <f t="shared" si="0"/>
        <v>0</v>
      </c>
    </row>
    <row r="42" spans="1:8" x14ac:dyDescent="0.2">
      <c r="A42" s="57">
        <v>5000</v>
      </c>
      <c r="B42" s="24" t="s">
        <v>97</v>
      </c>
      <c r="C42" s="58">
        <v>0</v>
      </c>
      <c r="D42" s="58"/>
      <c r="E42" s="58"/>
      <c r="F42" s="58"/>
      <c r="G42" s="58"/>
      <c r="H42" s="59">
        <f t="shared" si="0"/>
        <v>0</v>
      </c>
    </row>
    <row r="43" spans="1:8" x14ac:dyDescent="0.2">
      <c r="A43" s="57">
        <v>5100</v>
      </c>
      <c r="B43" s="60" t="s">
        <v>98</v>
      </c>
      <c r="C43" s="58"/>
      <c r="D43" s="58"/>
      <c r="E43" s="58"/>
      <c r="F43" s="58"/>
      <c r="G43" s="58"/>
      <c r="H43" s="59">
        <f t="shared" si="0"/>
        <v>0</v>
      </c>
    </row>
    <row r="44" spans="1:8" x14ac:dyDescent="0.2">
      <c r="A44" s="57">
        <v>5200</v>
      </c>
      <c r="B44" s="60" t="s">
        <v>99</v>
      </c>
      <c r="C44" s="58"/>
      <c r="D44" s="58"/>
      <c r="E44" s="58"/>
      <c r="F44" s="58"/>
      <c r="G44" s="58"/>
      <c r="H44" s="59">
        <f t="shared" si="0"/>
        <v>0</v>
      </c>
    </row>
    <row r="45" spans="1:8" x14ac:dyDescent="0.2">
      <c r="A45" s="57">
        <v>5300</v>
      </c>
      <c r="B45" s="60" t="s">
        <v>100</v>
      </c>
      <c r="C45" s="58"/>
      <c r="D45" s="58"/>
      <c r="E45" s="58"/>
      <c r="F45" s="58"/>
      <c r="G45" s="58"/>
      <c r="H45" s="59">
        <f t="shared" si="0"/>
        <v>0</v>
      </c>
    </row>
    <row r="46" spans="1:8" x14ac:dyDescent="0.2">
      <c r="A46" s="57">
        <v>5400</v>
      </c>
      <c r="B46" s="60" t="s">
        <v>101</v>
      </c>
      <c r="C46" s="58"/>
      <c r="D46" s="58"/>
      <c r="E46" s="58"/>
      <c r="F46" s="58"/>
      <c r="G46" s="58"/>
      <c r="H46" s="59">
        <f t="shared" si="0"/>
        <v>0</v>
      </c>
    </row>
    <row r="47" spans="1:8" x14ac:dyDescent="0.2">
      <c r="A47" s="57">
        <v>5500</v>
      </c>
      <c r="B47" s="60" t="s">
        <v>102</v>
      </c>
      <c r="C47" s="58"/>
      <c r="D47" s="58"/>
      <c r="E47" s="58"/>
      <c r="F47" s="58"/>
      <c r="G47" s="58"/>
      <c r="H47" s="59">
        <f t="shared" si="0"/>
        <v>0</v>
      </c>
    </row>
    <row r="48" spans="1:8" x14ac:dyDescent="0.2">
      <c r="A48" s="57">
        <v>5600</v>
      </c>
      <c r="B48" s="60" t="s">
        <v>103</v>
      </c>
      <c r="C48" s="58"/>
      <c r="D48" s="58"/>
      <c r="E48" s="58"/>
      <c r="F48" s="58"/>
      <c r="G48" s="58"/>
      <c r="H48" s="59">
        <f t="shared" si="0"/>
        <v>0</v>
      </c>
    </row>
    <row r="49" spans="1:8" x14ac:dyDescent="0.2">
      <c r="A49" s="57">
        <v>5700</v>
      </c>
      <c r="B49" s="60" t="s">
        <v>104</v>
      </c>
      <c r="C49" s="58"/>
      <c r="D49" s="58"/>
      <c r="E49" s="58"/>
      <c r="F49" s="58"/>
      <c r="G49" s="58"/>
      <c r="H49" s="59">
        <f t="shared" si="0"/>
        <v>0</v>
      </c>
    </row>
    <row r="50" spans="1:8" x14ac:dyDescent="0.2">
      <c r="A50" s="57">
        <v>5800</v>
      </c>
      <c r="B50" s="60" t="s">
        <v>105</v>
      </c>
      <c r="C50" s="58"/>
      <c r="D50" s="58"/>
      <c r="E50" s="58"/>
      <c r="F50" s="58"/>
      <c r="G50" s="58"/>
      <c r="H50" s="59">
        <f t="shared" si="0"/>
        <v>0</v>
      </c>
    </row>
    <row r="51" spans="1:8" x14ac:dyDescent="0.2">
      <c r="A51" s="57">
        <v>5900</v>
      </c>
      <c r="B51" s="60" t="s">
        <v>106</v>
      </c>
      <c r="C51" s="58"/>
      <c r="D51" s="58"/>
      <c r="E51" s="58"/>
      <c r="F51" s="58"/>
      <c r="G51" s="58"/>
      <c r="H51" s="59">
        <f t="shared" si="0"/>
        <v>0</v>
      </c>
    </row>
    <row r="52" spans="1:8" x14ac:dyDescent="0.2">
      <c r="A52" s="57">
        <v>6000</v>
      </c>
      <c r="B52" s="24" t="s">
        <v>129</v>
      </c>
      <c r="C52" s="58">
        <v>0</v>
      </c>
      <c r="D52" s="58"/>
      <c r="E52" s="58"/>
      <c r="F52" s="58"/>
      <c r="G52" s="58"/>
      <c r="H52" s="59">
        <f t="shared" si="0"/>
        <v>0</v>
      </c>
    </row>
    <row r="53" spans="1:8" x14ac:dyDescent="0.2">
      <c r="A53" s="57">
        <v>6100</v>
      </c>
      <c r="B53" s="60" t="s">
        <v>107</v>
      </c>
      <c r="C53" s="58"/>
      <c r="D53" s="58"/>
      <c r="E53" s="58"/>
      <c r="F53" s="58"/>
      <c r="G53" s="58"/>
      <c r="H53" s="59">
        <f t="shared" si="0"/>
        <v>0</v>
      </c>
    </row>
    <row r="54" spans="1:8" x14ac:dyDescent="0.2">
      <c r="A54" s="57">
        <v>6200</v>
      </c>
      <c r="B54" s="60" t="s">
        <v>108</v>
      </c>
      <c r="C54" s="58"/>
      <c r="D54" s="58"/>
      <c r="E54" s="58"/>
      <c r="F54" s="58"/>
      <c r="G54" s="58"/>
      <c r="H54" s="59">
        <f t="shared" si="0"/>
        <v>0</v>
      </c>
    </row>
    <row r="55" spans="1:8" x14ac:dyDescent="0.2">
      <c r="A55" s="57">
        <v>6300</v>
      </c>
      <c r="B55" s="60" t="s">
        <v>109</v>
      </c>
      <c r="C55" s="58"/>
      <c r="D55" s="58"/>
      <c r="E55" s="58"/>
      <c r="F55" s="58"/>
      <c r="G55" s="58"/>
      <c r="H55" s="59">
        <f t="shared" si="0"/>
        <v>0</v>
      </c>
    </row>
    <row r="56" spans="1:8" x14ac:dyDescent="0.2">
      <c r="A56" s="57">
        <v>7000</v>
      </c>
      <c r="B56" s="24" t="s">
        <v>110</v>
      </c>
      <c r="C56" s="58">
        <v>0</v>
      </c>
      <c r="D56" s="58"/>
      <c r="E56" s="58"/>
      <c r="F56" s="58"/>
      <c r="G56" s="58"/>
      <c r="H56" s="59">
        <f t="shared" si="0"/>
        <v>0</v>
      </c>
    </row>
    <row r="57" spans="1:8" x14ac:dyDescent="0.2">
      <c r="A57" s="57">
        <v>7100</v>
      </c>
      <c r="B57" s="60" t="s">
        <v>111</v>
      </c>
      <c r="C57" s="58"/>
      <c r="D57" s="58"/>
      <c r="E57" s="58"/>
      <c r="F57" s="58"/>
      <c r="G57" s="58"/>
      <c r="H57" s="59">
        <f t="shared" si="0"/>
        <v>0</v>
      </c>
    </row>
    <row r="58" spans="1:8" x14ac:dyDescent="0.2">
      <c r="A58" s="57">
        <v>7200</v>
      </c>
      <c r="B58" s="60" t="s">
        <v>112</v>
      </c>
      <c r="C58" s="58"/>
      <c r="D58" s="58"/>
      <c r="E58" s="58"/>
      <c r="F58" s="58"/>
      <c r="G58" s="58"/>
      <c r="H58" s="59">
        <f t="shared" si="0"/>
        <v>0</v>
      </c>
    </row>
    <row r="59" spans="1:8" x14ac:dyDescent="0.2">
      <c r="A59" s="57">
        <v>7300</v>
      </c>
      <c r="B59" s="60" t="s">
        <v>113</v>
      </c>
      <c r="C59" s="58"/>
      <c r="D59" s="58"/>
      <c r="E59" s="58"/>
      <c r="F59" s="58"/>
      <c r="G59" s="58"/>
      <c r="H59" s="59">
        <f t="shared" si="0"/>
        <v>0</v>
      </c>
    </row>
    <row r="60" spans="1:8" x14ac:dyDescent="0.2">
      <c r="A60" s="57">
        <v>7400</v>
      </c>
      <c r="B60" s="60" t="s">
        <v>114</v>
      </c>
      <c r="C60" s="58"/>
      <c r="D60" s="58"/>
      <c r="E60" s="58"/>
      <c r="F60" s="58"/>
      <c r="G60" s="58"/>
      <c r="H60" s="59">
        <f t="shared" si="0"/>
        <v>0</v>
      </c>
    </row>
    <row r="61" spans="1:8" x14ac:dyDescent="0.2">
      <c r="A61" s="57">
        <v>7500</v>
      </c>
      <c r="B61" s="60" t="s">
        <v>115</v>
      </c>
      <c r="C61" s="58"/>
      <c r="D61" s="58"/>
      <c r="E61" s="58"/>
      <c r="F61" s="58"/>
      <c r="G61" s="58"/>
      <c r="H61" s="59">
        <f t="shared" si="0"/>
        <v>0</v>
      </c>
    </row>
    <row r="62" spans="1:8" x14ac:dyDescent="0.2">
      <c r="A62" s="57">
        <v>7600</v>
      </c>
      <c r="B62" s="60" t="s">
        <v>116</v>
      </c>
      <c r="C62" s="58"/>
      <c r="D62" s="58"/>
      <c r="E62" s="58"/>
      <c r="F62" s="58"/>
      <c r="G62" s="58"/>
      <c r="H62" s="59">
        <f t="shared" si="0"/>
        <v>0</v>
      </c>
    </row>
    <row r="63" spans="1:8" x14ac:dyDescent="0.2">
      <c r="A63" s="57">
        <v>7900</v>
      </c>
      <c r="B63" s="60" t="s">
        <v>117</v>
      </c>
      <c r="C63" s="58"/>
      <c r="D63" s="58"/>
      <c r="E63" s="58"/>
      <c r="F63" s="58"/>
      <c r="G63" s="58"/>
      <c r="H63" s="59">
        <f t="shared" si="0"/>
        <v>0</v>
      </c>
    </row>
    <row r="64" spans="1:8" x14ac:dyDescent="0.2">
      <c r="A64" s="57">
        <v>8000</v>
      </c>
      <c r="B64" s="24" t="s">
        <v>118</v>
      </c>
      <c r="C64" s="58">
        <v>0</v>
      </c>
      <c r="D64" s="58"/>
      <c r="E64" s="58"/>
      <c r="F64" s="58"/>
      <c r="G64" s="58"/>
      <c r="H64" s="59">
        <f t="shared" si="0"/>
        <v>0</v>
      </c>
    </row>
    <row r="65" spans="1:8" x14ac:dyDescent="0.2">
      <c r="A65" s="57">
        <v>8100</v>
      </c>
      <c r="B65" s="60" t="s">
        <v>119</v>
      </c>
      <c r="C65" s="58"/>
      <c r="D65" s="58"/>
      <c r="E65" s="58"/>
      <c r="F65" s="58"/>
      <c r="G65" s="58"/>
      <c r="H65" s="59">
        <f t="shared" si="0"/>
        <v>0</v>
      </c>
    </row>
    <row r="66" spans="1:8" x14ac:dyDescent="0.2">
      <c r="A66" s="57">
        <v>8300</v>
      </c>
      <c r="B66" s="60" t="s">
        <v>120</v>
      </c>
      <c r="C66" s="58"/>
      <c r="D66" s="58"/>
      <c r="E66" s="58"/>
      <c r="F66" s="58"/>
      <c r="G66" s="58"/>
      <c r="H66" s="59">
        <f t="shared" si="0"/>
        <v>0</v>
      </c>
    </row>
    <row r="67" spans="1:8" x14ac:dyDescent="0.2">
      <c r="A67" s="57">
        <v>8500</v>
      </c>
      <c r="B67" s="60" t="s">
        <v>121</v>
      </c>
      <c r="C67" s="58"/>
      <c r="D67" s="58"/>
      <c r="E67" s="58"/>
      <c r="F67" s="58"/>
      <c r="G67" s="58"/>
      <c r="H67" s="59">
        <f t="shared" si="0"/>
        <v>0</v>
      </c>
    </row>
    <row r="68" spans="1:8" x14ac:dyDescent="0.2">
      <c r="A68" s="57">
        <v>9000</v>
      </c>
      <c r="B68" s="24" t="s">
        <v>130</v>
      </c>
      <c r="C68" s="58">
        <v>0</v>
      </c>
      <c r="D68" s="58"/>
      <c r="E68" s="58"/>
      <c r="F68" s="58"/>
      <c r="G68" s="58"/>
      <c r="H68" s="59">
        <f t="shared" si="0"/>
        <v>0</v>
      </c>
    </row>
    <row r="69" spans="1:8" x14ac:dyDescent="0.2">
      <c r="A69" s="57">
        <v>9100</v>
      </c>
      <c r="B69" s="60" t="s">
        <v>122</v>
      </c>
      <c r="C69" s="58"/>
      <c r="D69" s="58"/>
      <c r="E69" s="58"/>
      <c r="F69" s="58"/>
      <c r="G69" s="58"/>
      <c r="H69" s="59">
        <f t="shared" ref="H69:H75" si="2">E69-G69</f>
        <v>0</v>
      </c>
    </row>
    <row r="70" spans="1:8" x14ac:dyDescent="0.2">
      <c r="A70" s="57">
        <v>9200</v>
      </c>
      <c r="B70" s="60" t="s">
        <v>123</v>
      </c>
      <c r="C70" s="58"/>
      <c r="D70" s="58"/>
      <c r="E70" s="58"/>
      <c r="F70" s="58"/>
      <c r="G70" s="58"/>
      <c r="H70" s="59">
        <f t="shared" si="2"/>
        <v>0</v>
      </c>
    </row>
    <row r="71" spans="1:8" x14ac:dyDescent="0.2">
      <c r="A71" s="57">
        <v>9300</v>
      </c>
      <c r="B71" s="60" t="s">
        <v>124</v>
      </c>
      <c r="C71" s="58"/>
      <c r="D71" s="58"/>
      <c r="E71" s="58"/>
      <c r="F71" s="58"/>
      <c r="G71" s="58"/>
      <c r="H71" s="59">
        <f t="shared" si="2"/>
        <v>0</v>
      </c>
    </row>
    <row r="72" spans="1:8" x14ac:dyDescent="0.2">
      <c r="A72" s="57">
        <v>9400</v>
      </c>
      <c r="B72" s="60" t="s">
        <v>125</v>
      </c>
      <c r="C72" s="58"/>
      <c r="D72" s="58"/>
      <c r="E72" s="58"/>
      <c r="F72" s="58"/>
      <c r="G72" s="58"/>
      <c r="H72" s="59">
        <f t="shared" si="2"/>
        <v>0</v>
      </c>
    </row>
    <row r="73" spans="1:8" x14ac:dyDescent="0.2">
      <c r="A73" s="57">
        <v>9500</v>
      </c>
      <c r="B73" s="60" t="s">
        <v>126</v>
      </c>
      <c r="C73" s="58"/>
      <c r="D73" s="58"/>
      <c r="E73" s="58"/>
      <c r="F73" s="58"/>
      <c r="G73" s="58"/>
      <c r="H73" s="59">
        <f t="shared" si="2"/>
        <v>0</v>
      </c>
    </row>
    <row r="74" spans="1:8" x14ac:dyDescent="0.2">
      <c r="A74" s="57">
        <v>9600</v>
      </c>
      <c r="B74" s="60" t="s">
        <v>127</v>
      </c>
      <c r="C74" s="58"/>
      <c r="D74" s="58"/>
      <c r="E74" s="58"/>
      <c r="F74" s="58"/>
      <c r="G74" s="58"/>
      <c r="H74" s="59">
        <f t="shared" si="2"/>
        <v>0</v>
      </c>
    </row>
    <row r="75" spans="1:8" x14ac:dyDescent="0.2">
      <c r="A75" s="61">
        <v>9900</v>
      </c>
      <c r="B75" s="62" t="s">
        <v>128</v>
      </c>
      <c r="C75" s="63"/>
      <c r="D75" s="63"/>
      <c r="E75" s="63"/>
      <c r="F75" s="63"/>
      <c r="G75" s="63"/>
      <c r="H75" s="59">
        <f t="shared" si="2"/>
        <v>0</v>
      </c>
    </row>
    <row r="76" spans="1:8" x14ac:dyDescent="0.2">
      <c r="A76" s="35"/>
      <c r="B76" s="35"/>
      <c r="C76" s="35"/>
      <c r="D76" s="35"/>
    </row>
    <row r="77" spans="1:8" x14ac:dyDescent="0.2">
      <c r="A77" s="65" t="s">
        <v>163</v>
      </c>
      <c r="B77" s="66"/>
      <c r="C77" s="66"/>
      <c r="D77" s="67"/>
    </row>
    <row r="78" spans="1:8" x14ac:dyDescent="0.2">
      <c r="A78" s="68"/>
      <c r="B78" s="66"/>
      <c r="C78" s="66"/>
      <c r="D78" s="67"/>
    </row>
    <row r="79" spans="1:8" x14ac:dyDescent="0.2">
      <c r="A79" s="69"/>
      <c r="B79" s="70"/>
      <c r="C79" s="69"/>
      <c r="D79" s="69"/>
    </row>
    <row r="80" spans="1:8" x14ac:dyDescent="0.2">
      <c r="A80" s="71"/>
      <c r="B80" s="69"/>
      <c r="C80" s="69"/>
      <c r="D80" s="69"/>
    </row>
    <row r="81" spans="1:4" x14ac:dyDescent="0.2">
      <c r="A81" s="71"/>
      <c r="B81" s="69" t="s">
        <v>164</v>
      </c>
      <c r="C81" s="71"/>
      <c r="D81" s="72"/>
    </row>
    <row r="82" spans="1:4" ht="33.75" x14ac:dyDescent="0.2">
      <c r="A82" s="71"/>
      <c r="B82" s="73" t="s">
        <v>251</v>
      </c>
      <c r="C82" s="74"/>
      <c r="D82" s="75"/>
    </row>
  </sheetData>
  <sheetProtection algorithmName="SHA-512" hashValue="/+ApZ0O9+mILh7fj5CLBm2kc6C4EY/uWSDPqiSsp9vHS/9zBbrXCMTDVbQ46TN0fxATAF/4nrcz8nOvaEQTFlQ==" saltValue="WuiGkFGrje2UwSlq9+sCmA==" spinCount="100000" sheet="1" objects="1" scenarios="1" formatCells="0" formatColumns="0" formatRows="0" autoFilter="0"/>
  <protectedRanges>
    <protectedRange sqref="C3:H3" name="Rango1_2_1"/>
  </protectedRanges>
  <autoFilter ref="A2:H75" xr:uid="{00000000-0009-0000-0000-000002000000}"/>
  <mergeCells count="1">
    <mergeCell ref="A1:H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8"/>
  <sheetViews>
    <sheetView zoomScale="120" zoomScaleNormal="120" zoomScaleSheetLayoutView="100" workbookViewId="0">
      <selection activeCell="A9" sqref="A9"/>
    </sheetView>
  </sheetViews>
  <sheetFormatPr baseColWidth="10" defaultColWidth="12" defaultRowHeight="11.25" x14ac:dyDescent="0.2"/>
  <cols>
    <col min="1" max="1" width="135.83203125" style="51" customWidth="1"/>
    <col min="2" max="16384" width="12" style="51"/>
  </cols>
  <sheetData>
    <row r="1" spans="1:1" x14ac:dyDescent="0.2">
      <c r="A1" s="33" t="s">
        <v>131</v>
      </c>
    </row>
    <row r="2" spans="1:1" x14ac:dyDescent="0.2">
      <c r="A2" s="52" t="s">
        <v>159</v>
      </c>
    </row>
    <row r="3" spans="1:1" x14ac:dyDescent="0.2">
      <c r="A3" s="52" t="s">
        <v>150</v>
      </c>
    </row>
    <row r="4" spans="1:1" x14ac:dyDescent="0.2">
      <c r="A4" s="52" t="s">
        <v>151</v>
      </c>
    </row>
    <row r="5" spans="1:1" x14ac:dyDescent="0.2">
      <c r="A5" s="52" t="s">
        <v>152</v>
      </c>
    </row>
    <row r="6" spans="1:1" ht="22.5" x14ac:dyDescent="0.2">
      <c r="A6" s="52" t="s">
        <v>153</v>
      </c>
    </row>
    <row r="7" spans="1:1" ht="33.75" x14ac:dyDescent="0.2">
      <c r="A7" s="52" t="s">
        <v>155</v>
      </c>
    </row>
    <row r="8" spans="1:1" ht="22.5" x14ac:dyDescent="0.2">
      <c r="A8" s="52" t="s">
        <v>157</v>
      </c>
    </row>
    <row r="9" spans="1:1" x14ac:dyDescent="0.2">
      <c r="A9" s="52" t="s">
        <v>158</v>
      </c>
    </row>
    <row r="10" spans="1:1" x14ac:dyDescent="0.2">
      <c r="A10" s="52"/>
    </row>
    <row r="11" spans="1:1" x14ac:dyDescent="0.2">
      <c r="A11" s="34" t="s">
        <v>132</v>
      </c>
    </row>
    <row r="12" spans="1:1" x14ac:dyDescent="0.2">
      <c r="A12" s="52" t="s">
        <v>162</v>
      </c>
    </row>
    <row r="13" spans="1:1" ht="11.25" customHeight="1" x14ac:dyDescent="0.2">
      <c r="A13" s="52"/>
    </row>
    <row r="14" spans="1:1" x14ac:dyDescent="0.2">
      <c r="A14" s="34" t="s">
        <v>135</v>
      </c>
    </row>
    <row r="15" spans="1:1" x14ac:dyDescent="0.2">
      <c r="A15" s="52" t="s">
        <v>136</v>
      </c>
    </row>
    <row r="16" spans="1:1" x14ac:dyDescent="0.2">
      <c r="A16" s="52"/>
    </row>
    <row r="17" spans="1:1" x14ac:dyDescent="0.2">
      <c r="A17" s="34" t="s">
        <v>134</v>
      </c>
    </row>
    <row r="18" spans="1:1" ht="33.75" x14ac:dyDescent="0.2">
      <c r="A18" s="53" t="s">
        <v>137</v>
      </c>
    </row>
  </sheetData>
  <sheetProtection algorithmName="SHA-512" hashValue="FiUSSG/TRSrcyW8l5uYQJL4fCF9ARk9365xvHidu9rSOuhUOugBAwU1vM/QEA3TnXU+X1+nn4ZFa+kxPN5Cj1w==" saltValue="BLAlcjpCD+U+rrPPzGzjm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8"/>
  <sheetViews>
    <sheetView workbookViewId="0">
      <pane ySplit="2" topLeftCell="A3" activePane="bottomLeft" state="frozen"/>
      <selection pane="bottomLeft" sqref="A1:H1"/>
    </sheetView>
  </sheetViews>
  <sheetFormatPr baseColWidth="10" defaultColWidth="12" defaultRowHeight="11.25" x14ac:dyDescent="0.2"/>
  <cols>
    <col min="1" max="1" width="9.1640625" style="31" customWidth="1"/>
    <col min="2" max="2" width="72.83203125" style="31" customWidth="1"/>
    <col min="3" max="8" width="18.33203125" style="31" customWidth="1"/>
    <col min="9" max="16384" width="12" style="31"/>
  </cols>
  <sheetData>
    <row r="1" spans="1:8" ht="50.1" customHeight="1" x14ac:dyDescent="0.2">
      <c r="A1" s="85" t="s">
        <v>254</v>
      </c>
      <c r="B1" s="86"/>
      <c r="C1" s="86"/>
      <c r="D1" s="86"/>
      <c r="E1" s="86"/>
      <c r="F1" s="86"/>
      <c r="G1" s="86"/>
      <c r="H1" s="87"/>
    </row>
    <row r="2" spans="1:8" ht="24.95" customHeight="1" x14ac:dyDescent="0.2">
      <c r="A2" s="40" t="s">
        <v>16</v>
      </c>
      <c r="B2" s="40" t="s">
        <v>4</v>
      </c>
      <c r="C2" s="41" t="s">
        <v>5</v>
      </c>
      <c r="D2" s="41" t="s">
        <v>143</v>
      </c>
      <c r="E2" s="41" t="s">
        <v>6</v>
      </c>
      <c r="F2" s="41" t="s">
        <v>8</v>
      </c>
      <c r="G2" s="41" t="s">
        <v>10</v>
      </c>
      <c r="H2" s="41" t="s">
        <v>11</v>
      </c>
    </row>
    <row r="3" spans="1:8" x14ac:dyDescent="0.2">
      <c r="A3" s="8">
        <v>900001</v>
      </c>
      <c r="B3" s="9" t="s">
        <v>12</v>
      </c>
      <c r="C3" s="10">
        <f t="shared" ref="C3:H3" si="0">SUM(C4:C8)</f>
        <v>14649889</v>
      </c>
      <c r="D3" s="10">
        <f t="shared" si="0"/>
        <v>0</v>
      </c>
      <c r="E3" s="10">
        <f t="shared" si="0"/>
        <v>14649889</v>
      </c>
      <c r="F3" s="10">
        <f t="shared" si="0"/>
        <v>7048680.1000000006</v>
      </c>
      <c r="G3" s="10">
        <f t="shared" si="0"/>
        <v>7048680.1000000006</v>
      </c>
      <c r="H3" s="11">
        <f t="shared" si="0"/>
        <v>7601208.8999999994</v>
      </c>
    </row>
    <row r="4" spans="1:8" x14ac:dyDescent="0.2">
      <c r="A4" s="42">
        <v>1</v>
      </c>
      <c r="B4" s="43" t="s">
        <v>14</v>
      </c>
      <c r="C4" s="44">
        <v>14649889</v>
      </c>
      <c r="D4" s="44">
        <v>0</v>
      </c>
      <c r="E4" s="44">
        <v>14649889</v>
      </c>
      <c r="F4" s="44">
        <v>7048680.1000000006</v>
      </c>
      <c r="G4" s="44">
        <v>7048680.1000000006</v>
      </c>
      <c r="H4" s="45">
        <f>E4-F4</f>
        <v>7601208.8999999994</v>
      </c>
    </row>
    <row r="5" spans="1:8" x14ac:dyDescent="0.2">
      <c r="A5" s="42">
        <v>2</v>
      </c>
      <c r="B5" s="43" t="s">
        <v>15</v>
      </c>
      <c r="C5" s="44"/>
      <c r="D5" s="44"/>
      <c r="E5" s="44"/>
      <c r="F5" s="44"/>
      <c r="G5" s="44"/>
      <c r="H5" s="45"/>
    </row>
    <row r="6" spans="1:8" x14ac:dyDescent="0.2">
      <c r="A6" s="42">
        <v>3</v>
      </c>
      <c r="B6" s="43" t="s">
        <v>17</v>
      </c>
      <c r="C6" s="44"/>
      <c r="D6" s="44"/>
      <c r="E6" s="44"/>
      <c r="F6" s="44"/>
      <c r="G6" s="44"/>
      <c r="H6" s="45"/>
    </row>
    <row r="7" spans="1:8" x14ac:dyDescent="0.2">
      <c r="A7" s="42">
        <v>4</v>
      </c>
      <c r="B7" s="43" t="s">
        <v>144</v>
      </c>
      <c r="C7" s="44"/>
      <c r="D7" s="44"/>
      <c r="E7" s="44"/>
      <c r="F7" s="44"/>
      <c r="G7" s="44"/>
      <c r="H7" s="45"/>
    </row>
    <row r="8" spans="1:8" x14ac:dyDescent="0.2">
      <c r="A8" s="46">
        <v>5</v>
      </c>
      <c r="B8" s="47" t="s">
        <v>119</v>
      </c>
      <c r="C8" s="48"/>
      <c r="D8" s="48"/>
      <c r="E8" s="48"/>
      <c r="F8" s="48"/>
      <c r="G8" s="48"/>
      <c r="H8" s="49"/>
    </row>
  </sheetData>
  <sheetProtection algorithmName="SHA-512" hashValue="EPVuACuv0ivEG+EoZfDP1xQF/rdbW9iUfWnb82aCfJmY+XbJe5JOG5+ZnHa7JDbgO5DM/rcKO52XabEbQIFDVQ==" saltValue="0YnxMm/yfwH3SfXOMWdogw==" spinCount="100000" sheet="1" objects="1" scenarios="1" formatCells="0" formatColumns="0" formatRows="0" autoFilter="0"/>
  <protectedRanges>
    <protectedRange sqref="C3:H3" name="Rango1_2_1"/>
  </protectedRanges>
  <mergeCells count="1">
    <mergeCell ref="A1:H1"/>
  </mergeCells>
  <pageMargins left="0.7" right="0.7" top="0.75" bottom="0.75" header="0.3" footer="0.3"/>
  <ignoredErrors>
    <ignoredError sqref="C3:H3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8"/>
  <sheetViews>
    <sheetView zoomScale="120" zoomScaleNormal="120" zoomScaleSheetLayoutView="100" workbookViewId="0">
      <selection activeCell="A8" sqref="A8"/>
    </sheetView>
  </sheetViews>
  <sheetFormatPr baseColWidth="10" defaultColWidth="12" defaultRowHeight="11.25" x14ac:dyDescent="0.2"/>
  <cols>
    <col min="1" max="1" width="135.83203125" style="51" customWidth="1"/>
    <col min="2" max="16384" width="12" style="51"/>
  </cols>
  <sheetData>
    <row r="1" spans="1:1" x14ac:dyDescent="0.2">
      <c r="A1" s="33" t="s">
        <v>131</v>
      </c>
    </row>
    <row r="2" spans="1:1" ht="22.5" x14ac:dyDescent="0.2">
      <c r="A2" s="52" t="s">
        <v>148</v>
      </c>
    </row>
    <row r="3" spans="1:1" x14ac:dyDescent="0.2">
      <c r="A3" s="52" t="s">
        <v>150</v>
      </c>
    </row>
    <row r="4" spans="1:1" x14ac:dyDescent="0.2">
      <c r="A4" s="52" t="s">
        <v>151</v>
      </c>
    </row>
    <row r="5" spans="1:1" x14ac:dyDescent="0.2">
      <c r="A5" s="52" t="s">
        <v>152</v>
      </c>
    </row>
    <row r="6" spans="1:1" ht="22.5" x14ac:dyDescent="0.2">
      <c r="A6" s="52" t="s">
        <v>153</v>
      </c>
    </row>
    <row r="7" spans="1:1" ht="33.75" x14ac:dyDescent="0.2">
      <c r="A7" s="52" t="s">
        <v>155</v>
      </c>
    </row>
    <row r="8" spans="1:1" ht="22.5" x14ac:dyDescent="0.2">
      <c r="A8" s="52" t="s">
        <v>157</v>
      </c>
    </row>
    <row r="9" spans="1:1" x14ac:dyDescent="0.2">
      <c r="A9" s="52" t="s">
        <v>158</v>
      </c>
    </row>
    <row r="10" spans="1:1" x14ac:dyDescent="0.2">
      <c r="A10" s="52"/>
    </row>
    <row r="11" spans="1:1" x14ac:dyDescent="0.2">
      <c r="A11" s="34" t="s">
        <v>132</v>
      </c>
    </row>
    <row r="12" spans="1:1" x14ac:dyDescent="0.2">
      <c r="A12" s="52" t="s">
        <v>133</v>
      </c>
    </row>
    <row r="13" spans="1:1" ht="11.25" customHeight="1" x14ac:dyDescent="0.2">
      <c r="A13" s="52"/>
    </row>
    <row r="14" spans="1:1" x14ac:dyDescent="0.2">
      <c r="A14" s="34" t="s">
        <v>135</v>
      </c>
    </row>
    <row r="15" spans="1:1" x14ac:dyDescent="0.2">
      <c r="A15" s="52" t="s">
        <v>136</v>
      </c>
    </row>
    <row r="16" spans="1:1" x14ac:dyDescent="0.2">
      <c r="A16" s="52"/>
    </row>
    <row r="17" spans="1:1" x14ac:dyDescent="0.2">
      <c r="A17" s="34" t="s">
        <v>134</v>
      </c>
    </row>
    <row r="18" spans="1:1" ht="39.950000000000003" customHeight="1" x14ac:dyDescent="0.2">
      <c r="A18" s="53" t="s">
        <v>138</v>
      </c>
    </row>
  </sheetData>
  <sheetProtection algorithmName="SHA-512" hashValue="UuW5+WsCtHOA2odm/9LeS7PAjNaFMcfMabQ5Fn6eASfW/Yj/85kppKUGSQNBk/JSeuUGgSkOVeh6ixtWwJ6+fg==" saltValue="IBXJ9LtHBFKOaxuf868nJ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11"/>
  <sheetViews>
    <sheetView workbookViewId="0">
      <pane ySplit="2" topLeftCell="A3" activePane="bottomLeft" state="frozen"/>
      <selection pane="bottomLeft" sqref="A1:H1"/>
    </sheetView>
  </sheetViews>
  <sheetFormatPr baseColWidth="10" defaultColWidth="12" defaultRowHeight="11.25" x14ac:dyDescent="0.2"/>
  <cols>
    <col min="1" max="1" width="9.1640625" style="1" customWidth="1"/>
    <col min="2" max="2" width="72.83203125" style="1" customWidth="1"/>
    <col min="3" max="8" width="18.33203125" style="1" customWidth="1"/>
    <col min="9" max="16384" width="12" style="1"/>
  </cols>
  <sheetData>
    <row r="1" spans="1:8" ht="50.1" customHeight="1" x14ac:dyDescent="0.2">
      <c r="A1" s="85" t="s">
        <v>255</v>
      </c>
      <c r="B1" s="86"/>
      <c r="C1" s="86"/>
      <c r="D1" s="86"/>
      <c r="E1" s="86"/>
      <c r="F1" s="86"/>
      <c r="G1" s="86"/>
      <c r="H1" s="87"/>
    </row>
    <row r="2" spans="1:8" ht="24.95" customHeight="1" x14ac:dyDescent="0.2">
      <c r="A2" s="50" t="s">
        <v>2</v>
      </c>
      <c r="B2" s="40" t="s">
        <v>4</v>
      </c>
      <c r="C2" s="41" t="s">
        <v>5</v>
      </c>
      <c r="D2" s="41" t="s">
        <v>143</v>
      </c>
      <c r="E2" s="41" t="s">
        <v>6</v>
      </c>
      <c r="F2" s="41" t="s">
        <v>8</v>
      </c>
      <c r="G2" s="41" t="s">
        <v>10</v>
      </c>
      <c r="H2" s="41" t="s">
        <v>11</v>
      </c>
    </row>
    <row r="3" spans="1:8" x14ac:dyDescent="0.2">
      <c r="A3" s="4">
        <v>900001</v>
      </c>
      <c r="B3" s="3" t="s">
        <v>12</v>
      </c>
      <c r="C3" s="6">
        <v>0</v>
      </c>
      <c r="D3" s="6">
        <v>0</v>
      </c>
      <c r="E3" s="6">
        <v>0</v>
      </c>
      <c r="F3" s="6">
        <v>0</v>
      </c>
      <c r="G3" s="6">
        <v>0</v>
      </c>
      <c r="H3" s="6">
        <f>H4+H9</f>
        <v>0</v>
      </c>
    </row>
    <row r="4" spans="1:8" x14ac:dyDescent="0.2">
      <c r="B4" s="1" t="s">
        <v>176</v>
      </c>
    </row>
    <row r="5" spans="1:8" x14ac:dyDescent="0.2">
      <c r="B5" s="1" t="s">
        <v>177</v>
      </c>
    </row>
    <row r="6" spans="1:8" x14ac:dyDescent="0.2">
      <c r="B6" s="1" t="s">
        <v>178</v>
      </c>
    </row>
    <row r="7" spans="1:8" x14ac:dyDescent="0.2">
      <c r="B7" s="1" t="s">
        <v>179</v>
      </c>
    </row>
    <row r="8" spans="1:8" x14ac:dyDescent="0.2">
      <c r="B8" s="1" t="s">
        <v>180</v>
      </c>
    </row>
    <row r="9" spans="1:8" x14ac:dyDescent="0.2">
      <c r="B9" s="1" t="s">
        <v>181</v>
      </c>
    </row>
    <row r="10" spans="1:8" x14ac:dyDescent="0.2">
      <c r="B10" s="1" t="s">
        <v>182</v>
      </c>
    </row>
    <row r="11" spans="1:8" x14ac:dyDescent="0.2">
      <c r="B11" s="1" t="s">
        <v>183</v>
      </c>
    </row>
  </sheetData>
  <sheetProtection formatCells="0" formatColumns="0" formatRows="0" insertRows="0" deleteRows="0" autoFilter="0"/>
  <protectedRanges>
    <protectedRange sqref="C3:H3" name="Rango1_2"/>
  </protectedRanges>
  <mergeCells count="1">
    <mergeCell ref="A1:H1"/>
  </mergeCells>
  <pageMargins left="0.7" right="0.7" top="0.75" bottom="0.75" header="0.3" footer="0.3"/>
  <ignoredErrors>
    <ignoredError sqref="H3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15"/>
  <sheetViews>
    <sheetView zoomScale="120" zoomScaleNormal="120" zoomScaleSheetLayoutView="100" workbookViewId="0">
      <selection activeCell="A15" sqref="A15"/>
    </sheetView>
  </sheetViews>
  <sheetFormatPr baseColWidth="10" defaultColWidth="12" defaultRowHeight="11.25" x14ac:dyDescent="0.2"/>
  <cols>
    <col min="1" max="1" width="135.83203125" style="51" customWidth="1"/>
    <col min="2" max="16384" width="12" style="51"/>
  </cols>
  <sheetData>
    <row r="1" spans="1:1" x14ac:dyDescent="0.2">
      <c r="A1" s="33" t="s">
        <v>131</v>
      </c>
    </row>
    <row r="2" spans="1:1" x14ac:dyDescent="0.2">
      <c r="A2" s="52" t="s">
        <v>147</v>
      </c>
    </row>
    <row r="3" spans="1:1" x14ac:dyDescent="0.2">
      <c r="A3" s="52" t="s">
        <v>150</v>
      </c>
    </row>
    <row r="4" spans="1:1" x14ac:dyDescent="0.2">
      <c r="A4" s="52" t="s">
        <v>151</v>
      </c>
    </row>
    <row r="5" spans="1:1" x14ac:dyDescent="0.2">
      <c r="A5" s="52" t="s">
        <v>152</v>
      </c>
    </row>
    <row r="6" spans="1:1" ht="22.5" x14ac:dyDescent="0.2">
      <c r="A6" s="52" t="s">
        <v>153</v>
      </c>
    </row>
    <row r="7" spans="1:1" ht="33.75" x14ac:dyDescent="0.2">
      <c r="A7" s="52" t="s">
        <v>155</v>
      </c>
    </row>
    <row r="8" spans="1:1" ht="22.5" x14ac:dyDescent="0.2">
      <c r="A8" s="52" t="s">
        <v>157</v>
      </c>
    </row>
    <row r="9" spans="1:1" x14ac:dyDescent="0.2">
      <c r="A9" s="52" t="s">
        <v>158</v>
      </c>
    </row>
    <row r="10" spans="1:1" x14ac:dyDescent="0.2">
      <c r="A10" s="52"/>
    </row>
    <row r="11" spans="1:1" x14ac:dyDescent="0.2">
      <c r="A11" s="34" t="s">
        <v>135</v>
      </c>
    </row>
    <row r="12" spans="1:1" x14ac:dyDescent="0.2">
      <c r="A12" s="52" t="s">
        <v>136</v>
      </c>
    </row>
    <row r="13" spans="1:1" x14ac:dyDescent="0.2">
      <c r="A13" s="52"/>
    </row>
    <row r="14" spans="1:1" x14ac:dyDescent="0.2">
      <c r="A14" s="34" t="s">
        <v>134</v>
      </c>
    </row>
    <row r="15" spans="1:1" ht="39.950000000000003" customHeight="1" x14ac:dyDescent="0.2">
      <c r="A15" s="53" t="s">
        <v>140</v>
      </c>
    </row>
  </sheetData>
  <sheetProtection algorithmName="SHA-512" hashValue="Ed/+sbL26FrXCoclughsmY3s2JOKLIAg+GlFUsIZ9PDRgyBWmyBp8RVTSlmIJ6RnNZkWqLFFPVsKREO6BuiyCw==" saltValue="rLXftH5A3dkXOsde+2TQN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16"/>
  <sheetViews>
    <sheetView zoomScaleNormal="100" workbookViewId="0">
      <pane ySplit="2" topLeftCell="A4" activePane="bottomLeft" state="frozen"/>
      <selection pane="bottomLeft" activeCell="A2" sqref="A2"/>
    </sheetView>
  </sheetViews>
  <sheetFormatPr baseColWidth="10" defaultColWidth="12" defaultRowHeight="11.25" x14ac:dyDescent="0.2"/>
  <cols>
    <col min="1" max="1" width="9.1640625" style="31" customWidth="1"/>
    <col min="2" max="2" width="91.6640625" style="31" customWidth="1"/>
    <col min="3" max="8" width="18.33203125" style="31" customWidth="1"/>
    <col min="9" max="16384" width="12" style="31"/>
  </cols>
  <sheetData>
    <row r="1" spans="1:8" ht="50.1" customHeight="1" x14ac:dyDescent="0.2">
      <c r="A1" s="85" t="s">
        <v>255</v>
      </c>
      <c r="B1" s="86"/>
      <c r="C1" s="86"/>
      <c r="D1" s="86"/>
      <c r="E1" s="86"/>
      <c r="F1" s="86"/>
      <c r="G1" s="86"/>
      <c r="H1" s="87"/>
    </row>
    <row r="2" spans="1:8" ht="24.95" customHeight="1" x14ac:dyDescent="0.2">
      <c r="A2" s="50" t="s">
        <v>31</v>
      </c>
      <c r="B2" s="40" t="s">
        <v>4</v>
      </c>
      <c r="C2" s="41" t="s">
        <v>5</v>
      </c>
      <c r="D2" s="41" t="s">
        <v>143</v>
      </c>
      <c r="E2" s="41" t="s">
        <v>6</v>
      </c>
      <c r="F2" s="41" t="s">
        <v>8</v>
      </c>
      <c r="G2" s="41" t="s">
        <v>10</v>
      </c>
      <c r="H2" s="41" t="s">
        <v>11</v>
      </c>
    </row>
    <row r="3" spans="1:8" x14ac:dyDescent="0.2">
      <c r="A3" s="8">
        <v>900001</v>
      </c>
      <c r="B3" s="9" t="s">
        <v>12</v>
      </c>
      <c r="C3" s="10">
        <f t="shared" ref="C3:H3" si="0">C4+C9</f>
        <v>0</v>
      </c>
      <c r="D3" s="10">
        <f t="shared" si="0"/>
        <v>0</v>
      </c>
      <c r="E3" s="10">
        <f t="shared" si="0"/>
        <v>0</v>
      </c>
      <c r="F3" s="10">
        <f t="shared" si="0"/>
        <v>0</v>
      </c>
      <c r="G3" s="10">
        <f t="shared" si="0"/>
        <v>0</v>
      </c>
      <c r="H3" s="11">
        <f t="shared" si="0"/>
        <v>0</v>
      </c>
    </row>
    <row r="4" spans="1:8" x14ac:dyDescent="0.2">
      <c r="A4" s="23">
        <v>21110</v>
      </c>
      <c r="B4" s="24" t="s">
        <v>57</v>
      </c>
      <c r="C4" s="17">
        <f t="shared" ref="C4:H4" si="1">SUM(C5:C8)</f>
        <v>0</v>
      </c>
      <c r="D4" s="17">
        <f t="shared" si="1"/>
        <v>0</v>
      </c>
      <c r="E4" s="17">
        <f t="shared" si="1"/>
        <v>0</v>
      </c>
      <c r="F4" s="17">
        <f t="shared" si="1"/>
        <v>0</v>
      </c>
      <c r="G4" s="17">
        <f t="shared" si="1"/>
        <v>0</v>
      </c>
      <c r="H4" s="18">
        <f t="shared" si="1"/>
        <v>0</v>
      </c>
    </row>
    <row r="5" spans="1:8" x14ac:dyDescent="0.2">
      <c r="A5" s="23">
        <v>21111</v>
      </c>
      <c r="B5" s="25" t="s">
        <v>23</v>
      </c>
      <c r="C5" s="19"/>
      <c r="D5" s="19"/>
      <c r="E5" s="19"/>
      <c r="F5" s="19"/>
      <c r="G5" s="19"/>
      <c r="H5" s="20"/>
    </row>
    <row r="6" spans="1:8" x14ac:dyDescent="0.2">
      <c r="A6" s="23">
        <v>21112</v>
      </c>
      <c r="B6" s="25" t="s">
        <v>24</v>
      </c>
      <c r="C6" s="19"/>
      <c r="D6" s="19"/>
      <c r="E6" s="19"/>
      <c r="F6" s="19"/>
      <c r="G6" s="19"/>
      <c r="H6" s="20"/>
    </row>
    <row r="7" spans="1:8" x14ac:dyDescent="0.2">
      <c r="A7" s="23">
        <v>21113</v>
      </c>
      <c r="B7" s="25" t="s">
        <v>25</v>
      </c>
      <c r="C7" s="19"/>
      <c r="D7" s="19"/>
      <c r="E7" s="19"/>
      <c r="F7" s="19"/>
      <c r="G7" s="19"/>
      <c r="H7" s="20"/>
    </row>
    <row r="8" spans="1:8" x14ac:dyDescent="0.2">
      <c r="A8" s="23">
        <v>21114</v>
      </c>
      <c r="B8" s="25" t="s">
        <v>26</v>
      </c>
      <c r="C8" s="19"/>
      <c r="D8" s="19"/>
      <c r="E8" s="19"/>
      <c r="F8" s="19"/>
      <c r="G8" s="19"/>
      <c r="H8" s="20"/>
    </row>
    <row r="9" spans="1:8" x14ac:dyDescent="0.2">
      <c r="A9" s="28">
        <v>900002</v>
      </c>
      <c r="B9" s="24" t="s">
        <v>44</v>
      </c>
      <c r="C9" s="17">
        <f t="shared" ref="C9:H9" si="2">SUM(C10:C16)</f>
        <v>0</v>
      </c>
      <c r="D9" s="17">
        <f t="shared" si="2"/>
        <v>0</v>
      </c>
      <c r="E9" s="17">
        <f t="shared" si="2"/>
        <v>0</v>
      </c>
      <c r="F9" s="17">
        <f t="shared" si="2"/>
        <v>0</v>
      </c>
      <c r="G9" s="17">
        <f t="shared" si="2"/>
        <v>0</v>
      </c>
      <c r="H9" s="18">
        <f t="shared" si="2"/>
        <v>0</v>
      </c>
    </row>
    <row r="10" spans="1:8" x14ac:dyDescent="0.2">
      <c r="A10" s="23">
        <v>21120</v>
      </c>
      <c r="B10" s="25" t="s">
        <v>28</v>
      </c>
      <c r="C10" s="19"/>
      <c r="D10" s="19"/>
      <c r="E10" s="19"/>
      <c r="F10" s="19"/>
      <c r="G10" s="19"/>
      <c r="H10" s="20"/>
    </row>
    <row r="11" spans="1:8" x14ac:dyDescent="0.2">
      <c r="A11" s="23">
        <v>21130</v>
      </c>
      <c r="B11" s="25" t="s">
        <v>27</v>
      </c>
      <c r="C11" s="19"/>
      <c r="D11" s="19"/>
      <c r="E11" s="19"/>
      <c r="F11" s="19"/>
      <c r="G11" s="19"/>
      <c r="H11" s="20"/>
    </row>
    <row r="12" spans="1:8" x14ac:dyDescent="0.2">
      <c r="A12" s="23">
        <v>21210</v>
      </c>
      <c r="B12" s="25" t="s">
        <v>29</v>
      </c>
      <c r="C12" s="19"/>
      <c r="D12" s="19"/>
      <c r="E12" s="19"/>
      <c r="F12" s="19"/>
      <c r="G12" s="19"/>
      <c r="H12" s="20"/>
    </row>
    <row r="13" spans="1:8" x14ac:dyDescent="0.2">
      <c r="A13" s="23">
        <v>21220</v>
      </c>
      <c r="B13" s="25" t="s">
        <v>42</v>
      </c>
      <c r="C13" s="19"/>
      <c r="D13" s="19"/>
      <c r="E13" s="19"/>
      <c r="F13" s="19"/>
      <c r="G13" s="19"/>
      <c r="H13" s="20"/>
    </row>
    <row r="14" spans="1:8" x14ac:dyDescent="0.2">
      <c r="A14" s="23">
        <v>22200</v>
      </c>
      <c r="B14" s="25" t="s">
        <v>43</v>
      </c>
      <c r="C14" s="19"/>
      <c r="D14" s="19"/>
      <c r="E14" s="19"/>
      <c r="F14" s="19"/>
      <c r="G14" s="19"/>
      <c r="H14" s="20"/>
    </row>
    <row r="15" spans="1:8" x14ac:dyDescent="0.2">
      <c r="A15" s="29">
        <v>22300</v>
      </c>
      <c r="B15" s="30" t="s">
        <v>58</v>
      </c>
      <c r="C15" s="19"/>
      <c r="D15" s="19"/>
      <c r="E15" s="19"/>
      <c r="F15" s="19"/>
      <c r="G15" s="19"/>
      <c r="H15" s="20"/>
    </row>
    <row r="16" spans="1:8" x14ac:dyDescent="0.2">
      <c r="A16" s="26">
        <v>22400</v>
      </c>
      <c r="B16" s="27" t="s">
        <v>30</v>
      </c>
      <c r="C16" s="21"/>
      <c r="D16" s="21"/>
      <c r="E16" s="21"/>
      <c r="F16" s="21"/>
      <c r="G16" s="21"/>
      <c r="H16" s="22"/>
    </row>
  </sheetData>
  <sheetProtection algorithmName="SHA-512" hashValue="3DIGnf0zLMukLm28ggN9f3ojUMDzExBzgO+xu3ORXam52Vey/OODKzpfR3c/ufg4PwsWCqSaU2m91JchrgxyCg==" saltValue="VfPo9H7Jt2F59acbp+0TYw==" spinCount="100000" sheet="1" objects="1" scenarios="1" formatCells="0" formatColumns="0" formatRows="0" insertRows="0" deleteRows="0" autoFilter="0"/>
  <protectedRanges>
    <protectedRange sqref="C3:H3" name="Rango1_2"/>
  </protectedRanges>
  <mergeCells count="1">
    <mergeCell ref="A1:H1"/>
  </mergeCells>
  <pageMargins left="0.7" right="0.7" top="0.75" bottom="0.75" header="0.3" footer="0.3"/>
  <ignoredErrors>
    <ignoredError sqref="C3:D3 E5:E8 E4 E9 E3 D4 C5:D8 C4 C9:D9 G5:H8 G4:H4 G9:H9 G3:H3 F5:F8 F4 F9 F3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EAEPE</vt:lpstr>
      <vt:lpstr>Instructivo_EAEPE</vt:lpstr>
      <vt:lpstr>COG</vt:lpstr>
      <vt:lpstr>Instructivo_COG</vt:lpstr>
      <vt:lpstr>CTG</vt:lpstr>
      <vt:lpstr>Instructivo_CTG</vt:lpstr>
      <vt:lpstr>CA_Ente_Público</vt:lpstr>
      <vt:lpstr>Instructivo_CA_Ente_Público</vt:lpstr>
      <vt:lpstr>CA_Ejecutivo_Estatal</vt:lpstr>
      <vt:lpstr>Instructivo_CA_Ejecutivo_Estata</vt:lpstr>
      <vt:lpstr>CA_Ayuntamiento</vt:lpstr>
      <vt:lpstr>Instructivo_CA_Ayuntamiento</vt:lpstr>
      <vt:lpstr>CFG</vt:lpstr>
      <vt:lpstr>Instructivo_CFG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2018-03-06T20:56:35Z</cp:lastPrinted>
  <dcterms:created xsi:type="dcterms:W3CDTF">2014-02-10T03:37:14Z</dcterms:created>
  <dcterms:modified xsi:type="dcterms:W3CDTF">2018-03-09T09:07:02Z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