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2.- ABR- JUN 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595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7" l="1"/>
  <c r="G159" i="6"/>
  <c r="E41" i="5"/>
  <c r="F41" i="5"/>
  <c r="G41" i="5"/>
  <c r="E79" i="1" l="1"/>
  <c r="E9" i="1"/>
  <c r="B60" i="1"/>
  <c r="B25" i="1"/>
  <c r="B10" i="6" l="1"/>
  <c r="C10" i="6"/>
  <c r="B48" i="4"/>
  <c r="B133" i="6" l="1"/>
  <c r="B85" i="6"/>
  <c r="B75" i="6"/>
  <c r="G71" i="6"/>
  <c r="F71" i="6"/>
  <c r="E71" i="6"/>
  <c r="D71" i="6"/>
  <c r="C71" i="6"/>
  <c r="B71" i="6"/>
  <c r="E31" i="1" l="1"/>
  <c r="B31" i="1"/>
  <c r="B17" i="1"/>
  <c r="B8" i="10" l="1"/>
  <c r="D10" i="6"/>
  <c r="E10" i="6"/>
  <c r="S3" i="24" s="1"/>
  <c r="F10" i="6"/>
  <c r="T3" i="24" s="1"/>
  <c r="G10" i="6"/>
  <c r="B18" i="6"/>
  <c r="B28" i="6"/>
  <c r="B38" i="6"/>
  <c r="B48" i="6"/>
  <c r="B58" i="6"/>
  <c r="P51" i="24" s="1"/>
  <c r="G39" i="5"/>
  <c r="D39" i="5"/>
  <c r="C37" i="4"/>
  <c r="C40" i="4"/>
  <c r="C44" i="4" s="1"/>
  <c r="C11" i="4" s="1"/>
  <c r="C8" i="4" s="1"/>
  <c r="B20" i="2"/>
  <c r="G137" i="6"/>
  <c r="C137" i="6"/>
  <c r="D137" i="6"/>
  <c r="E137" i="6"/>
  <c r="F137" i="6"/>
  <c r="B137" i="6"/>
  <c r="C62" i="6"/>
  <c r="D62" i="6"/>
  <c r="R55" i="24" s="1"/>
  <c r="E62" i="6"/>
  <c r="F62" i="6"/>
  <c r="T55" i="24" s="1"/>
  <c r="G62" i="6"/>
  <c r="B62" i="6"/>
  <c r="C6" i="23"/>
  <c r="C7" i="23" s="1"/>
  <c r="B9" i="1"/>
  <c r="H25" i="23"/>
  <c r="G25" i="23"/>
  <c r="F25" i="23"/>
  <c r="E25" i="23"/>
  <c r="D25" i="23"/>
  <c r="G71" i="8"/>
  <c r="G10" i="8"/>
  <c r="G19" i="8"/>
  <c r="G27" i="8"/>
  <c r="U20" i="26" s="1"/>
  <c r="G37" i="8"/>
  <c r="B7" i="13"/>
  <c r="G18" i="6"/>
  <c r="U11" i="24" s="1"/>
  <c r="G16" i="5"/>
  <c r="G28" i="5"/>
  <c r="G35" i="5"/>
  <c r="G37" i="5"/>
  <c r="G42" i="5"/>
  <c r="U35" i="20" s="1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C29" i="13" s="1"/>
  <c r="Q22" i="31" s="1"/>
  <c r="D7" i="13"/>
  <c r="E7" i="13"/>
  <c r="E29" i="13"/>
  <c r="S22" i="31" s="1"/>
  <c r="F7" i="13"/>
  <c r="G7" i="13"/>
  <c r="Q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C31" i="12"/>
  <c r="Q23" i="30" s="1"/>
  <c r="D7" i="12"/>
  <c r="D31" i="12" s="1"/>
  <c r="R23" i="30" s="1"/>
  <c r="E7" i="12"/>
  <c r="E31" i="12" s="1"/>
  <c r="S23" i="30" s="1"/>
  <c r="F7" i="12"/>
  <c r="G7" i="12"/>
  <c r="G31" i="12" s="1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C8" i="11"/>
  <c r="C30" i="11" s="1"/>
  <c r="Q22" i="29" s="1"/>
  <c r="D8" i="11"/>
  <c r="E8" i="11"/>
  <c r="F8" i="11"/>
  <c r="G8" i="11"/>
  <c r="G30" i="11"/>
  <c r="U22" i="29" s="1"/>
  <c r="R2" i="29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E22" i="10"/>
  <c r="S15" i="28" s="1"/>
  <c r="F22" i="10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R16" i="27" s="1"/>
  <c r="D28" i="9"/>
  <c r="D21" i="9"/>
  <c r="E24" i="9"/>
  <c r="E28" i="9"/>
  <c r="E21" i="9"/>
  <c r="S13" i="27" s="1"/>
  <c r="F24" i="9"/>
  <c r="T16" i="27" s="1"/>
  <c r="F28" i="9"/>
  <c r="F21" i="9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 s="1"/>
  <c r="E33" i="9"/>
  <c r="S24" i="27" s="1"/>
  <c r="G33" i="9"/>
  <c r="U24" i="27" s="1"/>
  <c r="P3" i="27"/>
  <c r="P4" i="27"/>
  <c r="P5" i="27"/>
  <c r="P6" i="27"/>
  <c r="P7" i="27"/>
  <c r="P8" i="27"/>
  <c r="P9" i="27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B9" i="9"/>
  <c r="A5" i="27"/>
  <c r="A4" i="27"/>
  <c r="A3" i="27"/>
  <c r="A2" i="27"/>
  <c r="C10" i="8"/>
  <c r="Q3" i="26" s="1"/>
  <c r="C19" i="8"/>
  <c r="C27" i="8"/>
  <c r="Q20" i="26" s="1"/>
  <c r="C37" i="8"/>
  <c r="D10" i="8"/>
  <c r="R3" i="26" s="1"/>
  <c r="D19" i="8"/>
  <c r="D27" i="8"/>
  <c r="D37" i="8"/>
  <c r="E10" i="8"/>
  <c r="E19" i="8"/>
  <c r="E27" i="8"/>
  <c r="S20" i="26" s="1"/>
  <c r="E37" i="8"/>
  <c r="F10" i="8"/>
  <c r="T3" i="26" s="1"/>
  <c r="F19" i="8"/>
  <c r="F27" i="8"/>
  <c r="T20" i="26" s="1"/>
  <c r="F37" i="8"/>
  <c r="G9" i="8"/>
  <c r="U2" i="26" s="1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C71" i="8"/>
  <c r="C43" i="8"/>
  <c r="Q35" i="26" s="1"/>
  <c r="D44" i="8"/>
  <c r="D53" i="8"/>
  <c r="D61" i="8"/>
  <c r="R53" i="26" s="1"/>
  <c r="D71" i="8"/>
  <c r="D43" i="8"/>
  <c r="R35" i="26" s="1"/>
  <c r="E44" i="8"/>
  <c r="S36" i="26" s="1"/>
  <c r="E53" i="8"/>
  <c r="E61" i="8"/>
  <c r="S53" i="26" s="1"/>
  <c r="E71" i="8"/>
  <c r="E43" i="8"/>
  <c r="S35" i="26" s="1"/>
  <c r="F44" i="8"/>
  <c r="F53" i="8"/>
  <c r="F61" i="8"/>
  <c r="T53" i="26" s="1"/>
  <c r="F71" i="8"/>
  <c r="F43" i="8"/>
  <c r="T35" i="26" s="1"/>
  <c r="G44" i="8"/>
  <c r="G53" i="8"/>
  <c r="G61" i="8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P53" i="26" s="1"/>
  <c r="B71" i="8"/>
  <c r="B43" i="8"/>
  <c r="B10" i="8"/>
  <c r="B19" i="8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1" i="7"/>
  <c r="F9" i="7"/>
  <c r="T2" i="25" s="1"/>
  <c r="F21" i="7"/>
  <c r="E9" i="7"/>
  <c r="E21" i="7"/>
  <c r="D9" i="7"/>
  <c r="R2" i="25" s="1"/>
  <c r="D21" i="7"/>
  <c r="C9" i="7"/>
  <c r="C21" i="7"/>
  <c r="B9" i="7"/>
  <c r="P2" i="25" s="1"/>
  <c r="B21" i="7"/>
  <c r="U3" i="25"/>
  <c r="Q3" i="25"/>
  <c r="S2" i="25"/>
  <c r="A3" i="25"/>
  <c r="A4" i="25"/>
  <c r="A2" i="25"/>
  <c r="A87" i="24"/>
  <c r="C85" i="6"/>
  <c r="C93" i="6"/>
  <c r="C103" i="6"/>
  <c r="Q95" i="24" s="1"/>
  <c r="C113" i="6"/>
  <c r="C123" i="6"/>
  <c r="Q115" i="24" s="1"/>
  <c r="C133" i="6"/>
  <c r="C146" i="6"/>
  <c r="C150" i="6"/>
  <c r="Q142" i="24" s="1"/>
  <c r="D85" i="6"/>
  <c r="R77" i="24" s="1"/>
  <c r="D93" i="6"/>
  <c r="D103" i="6"/>
  <c r="D113" i="6"/>
  <c r="R105" i="24" s="1"/>
  <c r="D123" i="6"/>
  <c r="D133" i="6"/>
  <c r="R125" i="24" s="1"/>
  <c r="D146" i="6"/>
  <c r="R138" i="24" s="1"/>
  <c r="D150" i="6"/>
  <c r="E85" i="6"/>
  <c r="E93" i="6"/>
  <c r="E103" i="6"/>
  <c r="S95" i="24" s="1"/>
  <c r="E113" i="6"/>
  <c r="E123" i="6"/>
  <c r="S115" i="24" s="1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T138" i="24" s="1"/>
  <c r="F150" i="6"/>
  <c r="G85" i="6"/>
  <c r="G93" i="6"/>
  <c r="G103" i="6"/>
  <c r="U95" i="24" s="1"/>
  <c r="G113" i="6"/>
  <c r="G123" i="6"/>
  <c r="U115" i="24" s="1"/>
  <c r="G13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R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8" i="6"/>
  <c r="C28" i="6"/>
  <c r="C38" i="6"/>
  <c r="C48" i="6"/>
  <c r="C58" i="6"/>
  <c r="C75" i="6"/>
  <c r="D18" i="6"/>
  <c r="D28" i="6"/>
  <c r="R21" i="24" s="1"/>
  <c r="D38" i="6"/>
  <c r="R31" i="24" s="1"/>
  <c r="D48" i="6"/>
  <c r="R41" i="24" s="1"/>
  <c r="D58" i="6"/>
  <c r="D75" i="6"/>
  <c r="E18" i="6"/>
  <c r="E28" i="6"/>
  <c r="E38" i="6"/>
  <c r="E48" i="6"/>
  <c r="E58" i="6"/>
  <c r="E75" i="6"/>
  <c r="F18" i="6"/>
  <c r="F28" i="6"/>
  <c r="T21" i="24" s="1"/>
  <c r="F38" i="6"/>
  <c r="F48" i="6"/>
  <c r="T41" i="24" s="1"/>
  <c r="F58" i="6"/>
  <c r="F75" i="6"/>
  <c r="G28" i="6"/>
  <c r="U21" i="24" s="1"/>
  <c r="G38" i="6"/>
  <c r="G48" i="6"/>
  <c r="G58" i="6"/>
  <c r="G75" i="6"/>
  <c r="B93" i="6"/>
  <c r="B103" i="6"/>
  <c r="B113" i="6"/>
  <c r="B123" i="6"/>
  <c r="B146" i="6"/>
  <c r="P138" i="24" s="1"/>
  <c r="B150" i="6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S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S34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/>
  <c r="P60" i="20"/>
  <c r="P58" i="20"/>
  <c r="B67" i="5"/>
  <c r="P57" i="20"/>
  <c r="B45" i="5"/>
  <c r="B54" i="5"/>
  <c r="B59" i="5"/>
  <c r="B65" i="5"/>
  <c r="P56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41" i="5" s="1"/>
  <c r="P34" i="20" s="1"/>
  <c r="B35" i="5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G5" i="13"/>
  <c r="G5" i="12"/>
  <c r="C11" i="23"/>
  <c r="A2" i="13" s="1"/>
  <c r="A2" i="12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H14" i="3"/>
  <c r="G14" i="3"/>
  <c r="E14" i="3"/>
  <c r="K8" i="3"/>
  <c r="J8" i="3"/>
  <c r="J20" i="3" s="1"/>
  <c r="X5" i="17" s="1"/>
  <c r="H8" i="3"/>
  <c r="G8" i="3"/>
  <c r="E8" i="3"/>
  <c r="S3" i="17" s="1"/>
  <c r="F41" i="2"/>
  <c r="E41" i="2"/>
  <c r="D41" i="2"/>
  <c r="R17" i="16" s="1"/>
  <c r="C41" i="2"/>
  <c r="Q17" i="16" s="1"/>
  <c r="H27" i="2"/>
  <c r="G27" i="2"/>
  <c r="U15" i="16" s="1"/>
  <c r="F27" i="2"/>
  <c r="E27" i="2"/>
  <c r="D27" i="2"/>
  <c r="C27" i="2"/>
  <c r="Q15" i="16" s="1"/>
  <c r="B41" i="2"/>
  <c r="B27" i="2"/>
  <c r="H22" i="2"/>
  <c r="G22" i="2"/>
  <c r="U14" i="16" s="1"/>
  <c r="F22" i="2"/>
  <c r="E22" i="2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72" i="4" s="1"/>
  <c r="B55" i="4"/>
  <c r="B53" i="4"/>
  <c r="P30" i="18" s="1"/>
  <c r="B49" i="4"/>
  <c r="B37" i="4"/>
  <c r="B44" i="4" s="1"/>
  <c r="B29" i="4"/>
  <c r="B17" i="4"/>
  <c r="B13" i="4"/>
  <c r="P6" i="18" s="1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27" i="18"/>
  <c r="P28" i="18"/>
  <c r="P29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F38" i="1"/>
  <c r="Q87" i="15" s="1"/>
  <c r="F63" i="1"/>
  <c r="Q106" i="15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19" i="1"/>
  <c r="E23" i="1"/>
  <c r="E27" i="1"/>
  <c r="P76" i="15" s="1"/>
  <c r="E38" i="1"/>
  <c r="E57" i="1"/>
  <c r="P103" i="15" s="1"/>
  <c r="E63" i="1"/>
  <c r="E68" i="1"/>
  <c r="E75" i="1"/>
  <c r="P119" i="15"/>
  <c r="P117" i="15"/>
  <c r="P118" i="15"/>
  <c r="P116" i="15"/>
  <c r="P111" i="15"/>
  <c r="P112" i="15"/>
  <c r="P113" i="15"/>
  <c r="P114" i="15"/>
  <c r="P115" i="15"/>
  <c r="P107" i="15"/>
  <c r="P108" i="15"/>
  <c r="P109" i="15"/>
  <c r="P106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C25" i="1"/>
  <c r="Q20" i="15" s="1"/>
  <c r="C31" i="1"/>
  <c r="C38" i="1"/>
  <c r="Q34" i="15" s="1"/>
  <c r="C41" i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G70" i="5"/>
  <c r="E70" i="5"/>
  <c r="C70" i="5"/>
  <c r="Y3" i="17"/>
  <c r="C70" i="4"/>
  <c r="Q37" i="18" s="1"/>
  <c r="D70" i="4"/>
  <c r="C68" i="4"/>
  <c r="Q36" i="18" s="1"/>
  <c r="D68" i="4"/>
  <c r="C64" i="4"/>
  <c r="D64" i="4"/>
  <c r="C63" i="4"/>
  <c r="D63" i="4"/>
  <c r="C48" i="4"/>
  <c r="C55" i="4"/>
  <c r="D55" i="4"/>
  <c r="R31" i="18" s="1"/>
  <c r="C53" i="4"/>
  <c r="D53" i="4"/>
  <c r="R30" i="18" s="1"/>
  <c r="D48" i="4"/>
  <c r="C49" i="4"/>
  <c r="Q27" i="18" s="1"/>
  <c r="D49" i="4"/>
  <c r="C29" i="4"/>
  <c r="D29" i="4"/>
  <c r="D40" i="4"/>
  <c r="R22" i="18" s="1"/>
  <c r="D37" i="4"/>
  <c r="C17" i="4"/>
  <c r="Q9" i="18" s="1"/>
  <c r="C13" i="4"/>
  <c r="D13" i="4"/>
  <c r="R6" i="18" s="1"/>
  <c r="U4" i="17"/>
  <c r="V4" i="17"/>
  <c r="W3" i="17"/>
  <c r="S17" i="16"/>
  <c r="T17" i="16"/>
  <c r="P17" i="16"/>
  <c r="R15" i="16"/>
  <c r="S15" i="16"/>
  <c r="T15" i="16"/>
  <c r="V15" i="16"/>
  <c r="P15" i="16"/>
  <c r="Q14" i="16"/>
  <c r="V14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7" i="18"/>
  <c r="Q30" i="18"/>
  <c r="R32" i="18"/>
  <c r="R36" i="18"/>
  <c r="Q22" i="18"/>
  <c r="Q32" i="18"/>
  <c r="R19" i="18"/>
  <c r="R15" i="18"/>
  <c r="R26" i="18"/>
  <c r="Q31" i="18"/>
  <c r="D72" i="4"/>
  <c r="D74" i="4" s="1"/>
  <c r="R39" i="18" s="1"/>
  <c r="R33" i="18"/>
  <c r="R37" i="18"/>
  <c r="Q19" i="18"/>
  <c r="Q15" i="18"/>
  <c r="Q33" i="18"/>
  <c r="G8" i="2"/>
  <c r="S14" i="16"/>
  <c r="T14" i="16"/>
  <c r="D44" i="4"/>
  <c r="R25" i="18" s="1"/>
  <c r="B8" i="2"/>
  <c r="E8" i="2"/>
  <c r="E20" i="2" s="1"/>
  <c r="S13" i="16" s="1"/>
  <c r="C72" i="4"/>
  <c r="C74" i="4" s="1"/>
  <c r="Q39" i="18" s="1"/>
  <c r="H8" i="2"/>
  <c r="H20" i="2"/>
  <c r="V13" i="16" s="1"/>
  <c r="F8" i="2"/>
  <c r="F20" i="2" s="1"/>
  <c r="T13" i="16" s="1"/>
  <c r="C8" i="2"/>
  <c r="C20" i="2" s="1"/>
  <c r="Q13" i="16" s="1"/>
  <c r="B47" i="1"/>
  <c r="B62" i="1" s="1"/>
  <c r="D11" i="4"/>
  <c r="D8" i="4" s="1"/>
  <c r="R2" i="18" s="1"/>
  <c r="R38" i="18"/>
  <c r="Q38" i="18"/>
  <c r="Q25" i="18"/>
  <c r="V3" i="16"/>
  <c r="P3" i="16"/>
  <c r="G20" i="2"/>
  <c r="U13" i="16" s="1"/>
  <c r="U3" i="16"/>
  <c r="Q5" i="18"/>
  <c r="R5" i="18"/>
  <c r="Q2" i="18"/>
  <c r="V3" i="17"/>
  <c r="Q2" i="25"/>
  <c r="U2" i="25"/>
  <c r="P12" i="16"/>
  <c r="P13" i="16"/>
  <c r="B11" i="4" l="1"/>
  <c r="P25" i="18"/>
  <c r="B74" i="4"/>
  <c r="P39" i="18" s="1"/>
  <c r="P38" i="18"/>
  <c r="C57" i="4"/>
  <c r="C59" i="4" s="1"/>
  <c r="Q3" i="16"/>
  <c r="S3" i="16"/>
  <c r="T3" i="16"/>
  <c r="P54" i="15"/>
  <c r="D8" i="2"/>
  <c r="Q26" i="18"/>
  <c r="P57" i="15"/>
  <c r="E47" i="1"/>
  <c r="P19" i="18"/>
  <c r="B57" i="4"/>
  <c r="B59" i="4" s="1"/>
  <c r="K20" i="3"/>
  <c r="Y5" i="17" s="1"/>
  <c r="I20" i="3"/>
  <c r="W5" i="17" s="1"/>
  <c r="A2" i="11"/>
  <c r="B6" i="10"/>
  <c r="D6" i="10"/>
  <c r="F6" i="10"/>
  <c r="T34" i="20"/>
  <c r="D41" i="5"/>
  <c r="R34" i="20" s="1"/>
  <c r="G43" i="8"/>
  <c r="U36" i="26"/>
  <c r="B21" i="9"/>
  <c r="P13" i="27" s="1"/>
  <c r="P20" i="27"/>
  <c r="T13" i="27"/>
  <c r="F33" i="9"/>
  <c r="T24" i="27" s="1"/>
  <c r="R13" i="27"/>
  <c r="D33" i="9"/>
  <c r="R24" i="27" s="1"/>
  <c r="T15" i="28"/>
  <c r="F32" i="10"/>
  <c r="T23" i="28" s="1"/>
  <c r="R15" i="28"/>
  <c r="D32" i="10"/>
  <c r="R23" i="28" s="1"/>
  <c r="B30" i="11"/>
  <c r="P22" i="29" s="1"/>
  <c r="P2" i="29"/>
  <c r="B31" i="12"/>
  <c r="P23" i="30" s="1"/>
  <c r="P2" i="30"/>
  <c r="G29" i="13"/>
  <c r="U22" i="31" s="1"/>
  <c r="U2" i="31"/>
  <c r="D29" i="13"/>
  <c r="R22" i="31" s="1"/>
  <c r="R2" i="31"/>
  <c r="F47" i="1"/>
  <c r="B9" i="8"/>
  <c r="F30" i="11"/>
  <c r="T22" i="29" s="1"/>
  <c r="T2" i="29"/>
  <c r="D30" i="11"/>
  <c r="R22" i="29" s="1"/>
  <c r="R2" i="30"/>
  <c r="F9" i="8"/>
  <c r="F77" i="8" s="1"/>
  <c r="T68" i="26" s="1"/>
  <c r="E9" i="8"/>
  <c r="D9" i="8"/>
  <c r="R2" i="26" s="1"/>
  <c r="C9" i="8"/>
  <c r="B33" i="9"/>
  <c r="P24" i="27" s="1"/>
  <c r="E30" i="11"/>
  <c r="S22" i="29" s="1"/>
  <c r="F31" i="12"/>
  <c r="T23" i="30" s="1"/>
  <c r="F29" i="13"/>
  <c r="T22" i="31" s="1"/>
  <c r="B9" i="6"/>
  <c r="P2" i="24" s="1"/>
  <c r="B32" i="10"/>
  <c r="P23" i="28" s="1"/>
  <c r="H20" i="3"/>
  <c r="V5" i="17" s="1"/>
  <c r="F31" i="7"/>
  <c r="T4" i="25" s="1"/>
  <c r="G31" i="7"/>
  <c r="U4" i="25" s="1"/>
  <c r="P11" i="24"/>
  <c r="G9" i="6"/>
  <c r="U2" i="24" s="1"/>
  <c r="D21" i="4"/>
  <c r="E31" i="7"/>
  <c r="S4" i="25" s="1"/>
  <c r="P4" i="25"/>
  <c r="C31" i="7"/>
  <c r="Q4" i="25" s="1"/>
  <c r="D31" i="7"/>
  <c r="R4" i="25" s="1"/>
  <c r="S3" i="25"/>
  <c r="X3" i="17"/>
  <c r="G20" i="3"/>
  <c r="U5" i="17" s="1"/>
  <c r="E20" i="3"/>
  <c r="S5" i="17" s="1"/>
  <c r="P3" i="25"/>
  <c r="T3" i="25"/>
  <c r="T2" i="30"/>
  <c r="U2" i="30"/>
  <c r="S2" i="30"/>
  <c r="S2" i="29"/>
  <c r="Q2" i="29"/>
  <c r="P2" i="27"/>
  <c r="T2" i="26"/>
  <c r="S2" i="26"/>
  <c r="E77" i="8"/>
  <c r="S68" i="26" s="1"/>
  <c r="D77" i="8"/>
  <c r="R68" i="26" s="1"/>
  <c r="Q2" i="26"/>
  <c r="C77" i="8"/>
  <c r="Q68" i="26" s="1"/>
  <c r="B84" i="6"/>
  <c r="P76" i="24" s="1"/>
  <c r="G84" i="6"/>
  <c r="U76" i="24" s="1"/>
  <c r="F84" i="6"/>
  <c r="T76" i="24" s="1"/>
  <c r="E84" i="6"/>
  <c r="S76" i="24" s="1"/>
  <c r="D84" i="6"/>
  <c r="R76" i="24" s="1"/>
  <c r="C84" i="6"/>
  <c r="Q76" i="24" s="1"/>
  <c r="U85" i="24"/>
  <c r="S85" i="24"/>
  <c r="Q85" i="24"/>
  <c r="E9" i="6"/>
  <c r="C9" i="6"/>
  <c r="Q2" i="24" s="1"/>
  <c r="F9" i="6"/>
  <c r="F159" i="6" s="1"/>
  <c r="T150" i="24" s="1"/>
  <c r="D9" i="6"/>
  <c r="S31" i="24"/>
  <c r="Q31" i="24"/>
  <c r="U34" i="20"/>
  <c r="D70" i="5"/>
  <c r="B70" i="5"/>
  <c r="C21" i="4"/>
  <c r="C23" i="4" s="1"/>
  <c r="R12" i="18"/>
  <c r="D23" i="4"/>
  <c r="D57" i="4"/>
  <c r="D59" i="4" s="1"/>
  <c r="P26" i="18"/>
  <c r="F79" i="1"/>
  <c r="P110" i="15"/>
  <c r="Q119" i="15"/>
  <c r="P95" i="15"/>
  <c r="F59" i="1"/>
  <c r="F81" i="1" s="1"/>
  <c r="Q120" i="15" s="1"/>
  <c r="Q67" i="15"/>
  <c r="Q104" i="15"/>
  <c r="Q95" i="15"/>
  <c r="E59" i="1"/>
  <c r="E81" i="1" s="1"/>
  <c r="C47" i="1"/>
  <c r="Q42" i="15" s="1"/>
  <c r="P42" i="15"/>
  <c r="A2" i="6"/>
  <c r="A2" i="8"/>
  <c r="A2" i="5"/>
  <c r="A2" i="3"/>
  <c r="A2" i="1"/>
  <c r="A2" i="9"/>
  <c r="A2" i="7"/>
  <c r="A2" i="4"/>
  <c r="A2" i="2"/>
  <c r="A2" i="14"/>
  <c r="U3" i="17"/>
  <c r="S4" i="17"/>
  <c r="R3" i="25"/>
  <c r="B159" i="6" l="1"/>
  <c r="P150" i="24" s="1"/>
  <c r="F70" i="5"/>
  <c r="Q12" i="18"/>
  <c r="T2" i="24"/>
  <c r="B77" i="8"/>
  <c r="P68" i="26" s="1"/>
  <c r="P2" i="26"/>
  <c r="G77" i="8"/>
  <c r="U68" i="26" s="1"/>
  <c r="U35" i="26"/>
  <c r="D20" i="2"/>
  <c r="R13" i="16" s="1"/>
  <c r="R3" i="16"/>
  <c r="P5" i="18"/>
  <c r="B8" i="4"/>
  <c r="C159" i="6"/>
  <c r="Q150" i="24" s="1"/>
  <c r="E159" i="6"/>
  <c r="S150" i="24" s="1"/>
  <c r="U150" i="24"/>
  <c r="D159" i="6"/>
  <c r="R150" i="24" s="1"/>
  <c r="S2" i="24"/>
  <c r="R2" i="24"/>
  <c r="R13" i="18"/>
  <c r="D25" i="4"/>
  <c r="C25" i="4"/>
  <c r="Q13" i="18"/>
  <c r="P120" i="15"/>
  <c r="P104" i="15"/>
  <c r="C62" i="1"/>
  <c r="Q54" i="15" s="1"/>
  <c r="B21" i="4" l="1"/>
  <c r="P2" i="18"/>
  <c r="D33" i="4"/>
  <c r="R18" i="18" s="1"/>
  <c r="R14" i="18"/>
  <c r="C33" i="4"/>
  <c r="Q18" i="18" s="1"/>
  <c r="Q14" i="18"/>
  <c r="B23" i="4" l="1"/>
  <c r="P12" i="18"/>
  <c r="B25" i="4" l="1"/>
  <c r="P13" i="18"/>
  <c r="B33" i="4" l="1"/>
  <c r="P18" i="18" s="1"/>
  <c r="P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<sst xmlns="http://schemas.openxmlformats.org/spreadsheetml/2006/main" count="4245" uniqueCount="3315">
  <si>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</si>
  <si>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</si>
  <si>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</si>
  <si>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</si>
  <si>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</si>
  <si>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</si>
  <si>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</si>
  <si>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</si>
  <si>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</si>
  <si>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</si>
  <si>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</si>
  <si>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</si>
  <si>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</si>
  <si>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</si>
  <si>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</si>
  <si>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</si>
  <si>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</si>
  <si>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</si>
  <si>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</si>
  <si>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</si>
  <si>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</si>
  <si>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</si>
  <si>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</si>
  <si>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</si>
  <si>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</si>
  <si>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</si>
  <si>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</si>
  <si>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</si>
  <si>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</si>
  <si>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</si>
  <si>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</si>
  <si>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</si>
  <si>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</si>
  <si>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</si>
  <si>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</si>
  <si>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</si>
  <si>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</si>
  <si>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</si>
  <si>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</si>
  <si>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</si>
  <si>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</si>
  <si>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</si>
  <si>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</si>
  <si>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</si>
  <si>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</si>
  <si>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</si>
  <si>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</si>
  <si>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</si>
  <si>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</si>
  <si>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</si>
  <si>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</si>
  <si>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</si>
  <si>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</si>
  <si>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</si>
  <si>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</si>
  <si>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</si>
  <si>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</si>
  <si>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</si>
  <si>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</si>
  <si>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</si>
  <si>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</si>
  <si>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</si>
  <si>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</si>
  <si>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</si>
  <si>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</si>
  <si>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</si>
  <si>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</si>
  <si>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</si>
  <si>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</si>
  <si>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</si>
  <si>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</si>
  <si>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</si>
  <si>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</si>
  <si>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</si>
  <si>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</si>
  <si>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</si>
  <si>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</si>
  <si>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</si>
  <si>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</si>
  <si>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</si>
  <si>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</si>
  <si>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</si>
  <si>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</si>
  <si>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</si>
  <si>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</si>
  <si>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</si>
  <si>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</si>
  <si>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</si>
  <si>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</si>
  <si>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</si>
  <si>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</si>
  <si>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</si>
  <si>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</si>
  <si>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</si>
  <si>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</si>
  <si>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</si>
  <si>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</si>
  <si>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</si>
  <si>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</si>
  <si>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</si>
  <si>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</si>
  <si>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</si>
  <si>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</si>
  <si>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</si>
  <si>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</si>
  <si>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</si>
  <si>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</si>
  <si>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</si>
  <si>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</si>
  <si>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</si>
  <si>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</si>
  <si>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</si>
  <si>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</si>
  <si>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</si>
  <si>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</si>
  <si>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</si>
  <si>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</si>
  <si>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</si>
  <si>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</si>
  <si>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</si>
  <si>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</si>
  <si>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</si>
  <si>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</si>
  <si>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</si>
  <si>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</si>
  <si>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</si>
  <si>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</si>
  <si>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</si>
  <si>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</si>
  <si>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</si>
  <si>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</si>
  <si>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</si>
  <si>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</si>
  <si>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</si>
  <si>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</si>
  <si>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</si>
  <si>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</si>
  <si>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</si>
  <si>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</si>
  <si>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</si>
  <si>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</si>
  <si>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</si>
  <si>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</si>
  <si>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</si>
  <si>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</si>
  <si>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</si>
  <si>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</si>
  <si>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</si>
  <si>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</si>
  <si>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</si>
  <si>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</si>
  <si>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</si>
  <si>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</si>
  <si>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</si>
  <si>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</si>
  <si>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</si>
  <si>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</si>
  <si>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</si>
  <si>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</si>
  <si>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</si>
  <si>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</si>
  <si>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</si>
  <si>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</si>
  <si>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</si>
  <si>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</si>
  <si>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</si>
  <si>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</si>
  <si>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</si>
  <si>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</si>
  <si>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</si>
  <si>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</si>
  <si>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</si>
  <si>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</si>
  <si>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</si>
  <si>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</si>
  <si>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</si>
  <si>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</si>
  <si>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</si>
  <si>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</si>
  <si>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</si>
  <si>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</si>
  <si>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</si>
  <si>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</si>
  <si>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</si>
  <si>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</si>
  <si>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</si>
  <si>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</si>
  <si>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</si>
  <si>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</si>
  <si>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</si>
  <si>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</si>
  <si>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</si>
  <si>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</si>
  <si>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</si>
  <si>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</si>
  <si>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</si>
  <si>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</si>
  <si>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</si>
  <si>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</si>
  <si>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</si>
  <si>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</si>
  <si>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</si>
  <si>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</si>
  <si>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</si>
  <si>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</si>
  <si>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</si>
  <si>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</si>
  <si>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</si>
  <si>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</si>
  <si>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</si>
  <si>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</si>
  <si>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</si>
  <si>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</si>
  <si>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</si>
  <si>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</si>
  <si>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</si>
  <si>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</si>
  <si>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</si>
  <si>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</si>
  <si>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</si>
  <si>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</si>
  <si>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</si>
  <si>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</si>
  <si>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</si>
  <si>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</si>
  <si>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</si>
  <si>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</si>
  <si>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</si>
  <si>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</si>
  <si>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</si>
  <si>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</si>
  <si>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</si>
  <si>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</si>
  <si>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</si>
  <si>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</si>
  <si>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</si>
  <si>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</si>
  <si>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</si>
  <si>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</si>
  <si>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</si>
  <si>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</si>
  <si>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</si>
  <si>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</si>
  <si>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</si>
  <si>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</si>
  <si>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</si>
  <si>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</si>
  <si>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</si>
  <si>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</si>
  <si>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</si>
  <si>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</si>
  <si>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</si>
  <si>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</si>
  <si>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</si>
  <si>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</si>
  <si>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</si>
  <si>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</si>
  <si>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</si>
  <si>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</si>
  <si>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</si>
  <si>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</si>
  <si>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</si>
  <si>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</si>
  <si>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</si>
  <si>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</si>
  <si>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</si>
  <si>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</si>
  <si>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</si>
  <si>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</si>
  <si>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</si>
  <si>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</si>
  <si>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</si>
  <si>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</si>
  <si>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</si>
  <si>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</si>
  <si>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</si>
  <si>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</si>
  <si>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</si>
  <si>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</si>
  <si>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</si>
  <si>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</si>
  <si>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</si>
  <si>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</si>
  <si>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</si>
  <si>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</si>
  <si>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</si>
  <si>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</si>
  <si>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</si>
  <si>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</si>
  <si>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</si>
  <si>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</si>
  <si>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</si>
  <si>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</si>
  <si>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</si>
  <si>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</si>
  <si>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</si>
  <si>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</si>
  <si>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</si>
  <si>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</si>
  <si>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</si>
  <si>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</si>
  <si>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</si>
  <si>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</si>
  <si>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</si>
  <si>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</si>
  <si>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</si>
  <si>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</si>
  <si>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</si>
  <si>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</si>
  <si>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</si>
  <si>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</si>
  <si>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</si>
  <si>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</si>
  <si>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</si>
  <si>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</si>
  <si>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</si>
  <si>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</si>
  <si>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</si>
  <si>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</si>
  <si>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</si>
  <si>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</si>
  <si>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</si>
  <si>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</si>
  <si>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</si>
  <si>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</si>
  <si>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</si>
  <si>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</si>
  <si>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</si>
  <si>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</si>
  <si>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</si>
  <si>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</si>
  <si>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</si>
  <si>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</si>
  <si>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</si>
  <si>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</si>
  <si>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</si>
  <si>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</si>
  <si>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</si>
  <si>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</si>
  <si>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</si>
  <si>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</si>
  <si>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</si>
  <si>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</si>
  <si>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</si>
  <si>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</si>
  <si>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</si>
  <si>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</si>
  <si>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</si>
  <si>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</si>
  <si>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</si>
  <si>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</si>
  <si>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</si>
  <si>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</si>
  <si>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</si>
  <si>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</si>
  <si>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</si>
  <si>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</si>
  <si>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</si>
  <si>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</si>
  <si>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</si>
  <si>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</si>
  <si>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</si>
  <si>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</si>
  <si>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</si>
  <si>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</si>
  <si>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</si>
  <si>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</si>
  <si>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</si>
  <si>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</si>
  <si>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</si>
  <si>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</si>
  <si>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</si>
  <si>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</si>
  <si>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</si>
  <si>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</si>
  <si>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</si>
  <si>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</si>
  <si>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</si>
  <si>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</si>
  <si>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</si>
  <si>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</si>
  <si>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</si>
  <si>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</si>
  <si>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</si>
  <si>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</si>
  <si>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</si>
  <si>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</si>
  <si>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</si>
  <si>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</si>
  <si>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</si>
  <si>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</si>
  <si>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</si>
  <si>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</si>
  <si>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</si>
  <si>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</si>
  <si>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</si>
  <si>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</si>
  <si>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</si>
  <si>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</si>
  <si>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</si>
  <si>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</si>
  <si>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</si>
  <si>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</si>
  <si>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</si>
  <si>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</si>
  <si>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</si>
  <si>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</si>
  <si>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</si>
  <si>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</si>
  <si>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</si>
  <si>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</si>
  <si>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</si>
  <si>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</si>
  <si>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</si>
  <si>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</si>
  <si>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</si>
  <si>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</si>
  <si>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</si>
  <si>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</si>
  <si>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</si>
  <si>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</si>
  <si>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</si>
  <si>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</si>
  <si>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</si>
  <si>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</si>
  <si>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</si>
  <si>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</si>
  <si>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</si>
  <si>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</si>
  <si>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</si>
  <si>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</si>
  <si>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</si>
  <si>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</si>
  <si>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</si>
  <si>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</si>
  <si>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</si>
  <si>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</si>
  <si>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</si>
  <si>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</si>
  <si>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</si>
  <si>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</si>
  <si>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</si>
  <si>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</si>
  <si>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</si>
  <si>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</si>
  <si>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</si>
  <si>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</si>
  <si>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</si>
  <si>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</si>
  <si>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</si>
  <si>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</si>
  <si>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</si>
  <si>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</si>
  <si>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</si>
  <si>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</si>
  <si>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</si>
  <si>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</si>
  <si>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</si>
  <si>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</si>
  <si>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</si>
  <si>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</si>
  <si>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</si>
  <si>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</si>
  <si>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</si>
  <si>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</si>
  <si>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</si>
  <si>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</si>
  <si>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</si>
  <si>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</si>
  <si>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</si>
  <si>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</si>
  <si>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</si>
  <si>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</si>
  <si>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</si>
  <si>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</si>
  <si>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</si>
  <si>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</si>
  <si>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</si>
  <si>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</si>
  <si>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</si>
  <si>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</si>
  <si>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</si>
  <si>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</si>
  <si>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</si>
  <si>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</si>
  <si>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</si>
  <si>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</si>
  <si>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</si>
  <si>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</si>
  <si>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</si>
  <si>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</si>
  <si>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</si>
  <si>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</si>
  <si>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</si>
  <si>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</si>
  <si>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</si>
  <si>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</si>
  <si>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</si>
  <si>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</si>
  <si>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</si>
  <si>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</si>
  <si>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</si>
  <si>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</si>
  <si>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</si>
  <si>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</si>
  <si>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</si>
  <si>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</si>
  <si>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</si>
  <si>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</si>
  <si>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</si>
  <si>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</si>
  <si>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</si>
  <si>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</si>
  <si>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</si>
  <si>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</si>
  <si>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</si>
  <si>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</si>
  <si>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</si>
  <si>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</si>
  <si>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</si>
  <si>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</si>
  <si>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</si>
  <si>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</si>
  <si>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</si>
  <si>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</si>
  <si>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</si>
  <si>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</si>
  <si>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</si>
  <si>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</si>
  <si>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</si>
  <si>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</si>
  <si>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</si>
  <si>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</si>
  <si>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</si>
  <si>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</si>
  <si>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</si>
  <si>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</si>
  <si>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</si>
  <si>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</si>
  <si>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</si>
  <si>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</si>
  <si>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</si>
  <si>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</si>
  <si>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</si>
  <si>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</si>
  <si>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</si>
  <si>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</si>
  <si>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</si>
  <si>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</si>
  <si>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</si>
  <si>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</si>
  <si>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</si>
  <si>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</si>
  <si>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</si>
  <si>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</si>
  <si>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</si>
  <si>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</si>
  <si>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</si>
  <si>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</si>
  <si>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</si>
  <si>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</si>
  <si>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</si>
  <si>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</si>
  <si>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</si>
  <si>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</si>
  <si>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</si>
  <si>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</si>
  <si>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</si>
  <si>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</si>
  <si>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</si>
  <si>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</si>
  <si>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</si>
  <si>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</si>
  <si>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</si>
  <si>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</si>
  <si>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</si>
  <si>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</si>
  <si>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</si>
  <si>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</si>
  <si>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</si>
  <si>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</si>
  <si>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</si>
  <si>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</si>
  <si>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</si>
  <si>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</si>
  <si>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</si>
  <si>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</si>
  <si>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</si>
  <si>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</si>
  <si>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</si>
  <si>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</si>
  <si>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</si>
  <si>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</si>
  <si>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</si>
  <si>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</si>
  <si>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</si>
  <si>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</si>
  <si>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</si>
  <si>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</si>
  <si>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</si>
  <si>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</si>
  <si>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</si>
  <si>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</si>
  <si>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</si>
  <si>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</si>
  <si>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</si>
  <si>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</si>
  <si>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</si>
  <si>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</si>
  <si>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</si>
  <si>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</si>
  <si>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</si>
  <si>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</si>
  <si>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</si>
  <si>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</si>
  <si>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</si>
  <si>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</si>
  <si>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</si>
  <si>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</si>
  <si>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</si>
  <si>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</si>
  <si>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</si>
  <si>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</si>
  <si>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</si>
  <si>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</si>
  <si>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</si>
  <si>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</si>
  <si>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</si>
  <si>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</si>
  <si>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</si>
  <si>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</si>
  <si>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</si>
  <si>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</si>
  <si>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</si>
  <si>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</si>
  <si>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</si>
  <si>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</si>
  <si>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</si>
  <si>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</si>
  <si>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</si>
  <si>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</si>
  <si>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</si>
  <si>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</si>
  <si>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</si>
  <si>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</si>
  <si>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</si>
  <si>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</si>
  <si>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</si>
  <si>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</si>
  <si>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</si>
  <si>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</si>
  <si>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</si>
  <si>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</si>
  <si>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</si>
  <si>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</si>
  <si>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</si>
  <si>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</si>
  <si>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</si>
  <si>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</si>
  <si>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</si>
  <si>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</si>
  <si>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</si>
  <si>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</si>
  <si>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</si>
  <si>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</si>
  <si>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</si>
  <si>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</si>
  <si>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</si>
  <si>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</si>
  <si>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</si>
  <si>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</si>
  <si>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</si>
  <si>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</si>
  <si>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</si>
  <si>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</si>
  <si>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</si>
  <si>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</si>
  <si>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</si>
  <si>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</si>
  <si>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</si>
  <si>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</si>
  <si>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</si>
  <si>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</si>
  <si>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</si>
  <si>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</si>
  <si>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</si>
  <si>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</si>
  <si>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</si>
  <si>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</si>
  <si>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</si>
  <si>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</si>
  <si>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</si>
  <si>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</si>
  <si>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</si>
  <si>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</si>
  <si>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</si>
  <si>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</si>
  <si>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</si>
  <si>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</si>
  <si>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</si>
  <si>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</si>
  <si>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</si>
  <si>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</si>
  <si>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</si>
  <si>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</si>
  <si>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</si>
  <si>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</si>
  <si>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</si>
  <si>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</si>
  <si>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</si>
  <si>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</si>
  <si>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</si>
  <si>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</si>
  <si>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</si>
  <si>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</si>
  <si>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</si>
  <si>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</si>
  <si>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</si>
  <si>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</si>
  <si>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</si>
  <si>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</si>
  <si>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</si>
  <si>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</si>
  <si>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</si>
  <si>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</si>
  <si>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</si>
  <si>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</si>
  <si>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</si>
  <si>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</si>
  <si>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</si>
  <si>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</si>
  <si>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</si>
  <si>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</si>
  <si>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</si>
  <si>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</si>
  <si>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</si>
  <si>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</si>
  <si>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</si>
  <si>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</si>
  <si>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</si>
  <si>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</si>
  <si>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</si>
  <si>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</si>
  <si>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</si>
  <si>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</si>
  <si>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</si>
  <si>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</si>
  <si>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</si>
  <si>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</si>
  <si>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</si>
  <si>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</si>
  <si>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</si>
  <si>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</si>
  <si>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</si>
  <si>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</si>
  <si>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</si>
  <si>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</si>
  <si>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</si>
  <si>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</si>
  <si>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</si>
  <si>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</si>
  <si>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</si>
  <si>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</si>
  <si>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</si>
  <si>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</si>
  <si>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</si>
  <si>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</si>
  <si>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</si>
  <si>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</si>
  <si>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</si>
  <si>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</si>
  <si>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</si>
  <si>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</si>
  <si>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</si>
  <si>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</si>
  <si>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</si>
  <si>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</si>
  <si>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</si>
  <si>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</si>
  <si>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</si>
  <si>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</si>
  <si>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</si>
  <si>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</si>
  <si>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</si>
  <si>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</si>
  <si>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</si>
  <si>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</si>
  <si>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</si>
  <si>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</si>
  <si>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</si>
  <si>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</si>
  <si>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</si>
  <si>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</si>
  <si>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</si>
  <si>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</si>
  <si>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</si>
  <si>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</si>
  <si>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</si>
  <si>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</si>
  <si>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</si>
  <si>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</si>
  <si>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</si>
  <si>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</si>
  <si>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</si>
  <si>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</si>
  <si>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</si>
  <si>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</si>
  <si>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</si>
  <si>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</si>
  <si>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</si>
  <si>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</si>
  <si>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</si>
  <si>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</si>
  <si>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</si>
  <si>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</si>
  <si>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</si>
  <si>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</si>
  <si>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</si>
  <si>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</si>
  <si>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</si>
  <si>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</si>
  <si>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</si>
  <si>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</si>
  <si>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</si>
  <si>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</si>
  <si>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</si>
  <si>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</si>
  <si>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</si>
  <si>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</si>
  <si>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</si>
  <si>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</si>
  <si>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</si>
  <si>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</si>
  <si>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</si>
  <si>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</si>
  <si>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</si>
  <si>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</si>
  <si>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</si>
  <si>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</si>
  <si>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</si>
  <si>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</si>
  <si>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</si>
  <si>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</si>
  <si>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</si>
  <si>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</si>
  <si>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</si>
  <si>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</si>
  <si>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</si>
  <si>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</si>
  <si>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</si>
  <si>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</si>
  <si>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</si>
  <si>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</si>
  <si>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</si>
  <si>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</si>
  <si>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</si>
  <si>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</si>
  <si>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</si>
  <si>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</si>
  <si>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</si>
  <si>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</si>
  <si>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</si>
  <si>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</si>
  <si>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</si>
  <si>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</si>
  <si>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</si>
  <si>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</si>
  <si>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</si>
  <si>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</si>
  <si>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</si>
  <si>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</si>
  <si>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</si>
  <si>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</si>
  <si>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</si>
  <si>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</si>
  <si>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</si>
  <si>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</si>
  <si>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</si>
  <si>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</si>
  <si>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</si>
  <si>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</si>
  <si>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</si>
  <si>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</si>
  <si>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</si>
  <si>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</si>
  <si>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</si>
  <si>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</si>
  <si>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</si>
  <si>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</si>
  <si>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</si>
  <si>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</si>
  <si>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</si>
  <si>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</si>
  <si>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</si>
  <si>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</si>
  <si>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</si>
  <si>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</si>
  <si>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</si>
  <si>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</si>
  <si>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</si>
  <si>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</si>
  <si>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</si>
  <si>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</si>
  <si>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</si>
  <si>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</si>
  <si>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</si>
  <si>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</si>
  <si>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</si>
  <si>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</si>
  <si>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</si>
  <si>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</si>
  <si>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</si>
  <si>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</si>
  <si>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</si>
  <si>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</si>
  <si>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</si>
  <si>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</si>
  <si>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</si>
  <si>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</si>
  <si>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</si>
  <si>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</si>
  <si>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</si>
  <si>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</si>
  <si>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</si>
  <si>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</si>
  <si>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</si>
  <si>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</si>
  <si>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</si>
  <si>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</si>
  <si>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</si>
  <si>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</si>
  <si>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</si>
  <si>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</si>
  <si>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</si>
  <si>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</si>
  <si>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</si>
  <si>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</si>
  <si>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</si>
  <si>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</si>
  <si>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</si>
  <si>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</si>
  <si>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</si>
  <si>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</si>
  <si>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</si>
  <si>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</si>
  <si>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</si>
  <si>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</si>
  <si>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</si>
  <si>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</si>
  <si>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</si>
  <si>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</si>
  <si>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</si>
  <si>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</si>
  <si>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</si>
  <si>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</si>
  <si>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</si>
  <si>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</si>
  <si>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</si>
  <si>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</si>
  <si>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</si>
  <si>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</si>
  <si>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</si>
  <si>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</si>
  <si>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</si>
  <si>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</si>
  <si>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</si>
  <si>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</si>
  <si>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</si>
  <si>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</si>
  <si>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</si>
  <si>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</si>
  <si>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</si>
  <si>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</si>
  <si>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</si>
  <si>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</si>
  <si>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</si>
  <si>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</si>
  <si>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</si>
  <si>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</si>
  <si>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</si>
  <si>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</si>
  <si>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</si>
  <si>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</si>
  <si>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</si>
  <si>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</si>
  <si>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</si>
  <si>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</si>
  <si>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</si>
  <si>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</si>
  <si>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</si>
  <si>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</si>
  <si>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</si>
  <si>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</si>
  <si>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</si>
  <si>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</si>
  <si>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</si>
  <si>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</si>
  <si>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</si>
  <si>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</si>
  <si>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</si>
  <si>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</si>
  <si>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</si>
  <si>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</si>
  <si>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</si>
  <si>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</si>
  <si>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</si>
  <si>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</si>
  <si>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</si>
  <si>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</si>
  <si>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</si>
  <si>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</si>
  <si>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</si>
  <si>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</si>
  <si>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</si>
  <si>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</si>
  <si>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</si>
  <si>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</si>
  <si>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</si>
  <si>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</si>
  <si>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</si>
  <si>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</si>
  <si>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</si>
  <si>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</si>
  <si>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</si>
  <si>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</si>
  <si>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</si>
  <si>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</si>
  <si>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</si>
  <si>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</si>
  <si>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</si>
  <si>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</si>
  <si>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</si>
  <si>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</si>
  <si>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</si>
  <si>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</si>
  <si>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</si>
  <si>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</si>
  <si>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</si>
  <si>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</si>
  <si>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</si>
  <si>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</si>
  <si>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</si>
  <si>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</si>
  <si>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</si>
  <si>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</si>
  <si>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</si>
  <si>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</si>
  <si>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</si>
  <si>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</si>
  <si>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</si>
  <si>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</si>
  <si>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</si>
  <si>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</si>
  <si>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</si>
  <si>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</si>
  <si>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</si>
  <si>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</si>
  <si>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</si>
  <si>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</si>
  <si>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</si>
  <si>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</si>
  <si>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</si>
  <si>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</si>
  <si>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</si>
  <si>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</si>
  <si>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</si>
  <si>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</si>
  <si>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</si>
  <si>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</si>
  <si>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</si>
  <si>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</si>
  <si>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</si>
  <si>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</si>
  <si>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</si>
  <si>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</si>
  <si>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</si>
  <si>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</si>
  <si>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</si>
  <si>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</si>
  <si>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</si>
  <si>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</si>
  <si>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</si>
  <si>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</si>
  <si>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</si>
  <si>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</si>
  <si>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</si>
  <si>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</si>
  <si>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</si>
  <si>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</si>
  <si>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</si>
  <si>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</si>
  <si>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</si>
  <si>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</si>
  <si>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</si>
  <si>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</si>
  <si>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</si>
  <si>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</si>
  <si>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</si>
  <si>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</si>
  <si>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</si>
  <si>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</si>
  <si>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</si>
  <si>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</si>
  <si>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</si>
  <si>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</si>
  <si>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</si>
  <si>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</si>
  <si>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</si>
  <si>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</si>
  <si>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</si>
  <si>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</si>
  <si>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</si>
  <si>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</si>
  <si>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</si>
  <si>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</si>
  <si>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</si>
  <si>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</si>
  <si>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</si>
  <si>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</si>
  <si>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</si>
  <si>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</si>
  <si>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</si>
  <si>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</si>
  <si>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</si>
  <si>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</si>
  <si>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</si>
  <si>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</si>
  <si>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</si>
  <si>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</si>
  <si>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</si>
  <si>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</si>
  <si>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</si>
  <si>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</si>
  <si>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</si>
  <si>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</si>
  <si>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</si>
  <si>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</si>
  <si>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</si>
  <si>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</si>
  <si>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</si>
  <si>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</si>
  <si>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</si>
  <si>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</si>
  <si>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</si>
  <si>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</si>
  <si>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</si>
  <si>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</si>
  <si>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</si>
  <si>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</si>
  <si>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</si>
  <si>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</si>
  <si>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</si>
  <si>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</si>
  <si>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</si>
  <si>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</si>
  <si>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</si>
  <si>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</si>
  <si>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</si>
  <si>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</si>
  <si>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</si>
  <si>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</si>
  <si>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</si>
  <si>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</si>
  <si>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</si>
  <si>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</si>
  <si>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</si>
  <si>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</si>
  <si>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</si>
  <si>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</si>
  <si>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</si>
  <si>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</si>
  <si>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</si>
  <si>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</si>
  <si>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</si>
  <si>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</si>
  <si>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</si>
  <si>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</si>
  <si>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</si>
  <si>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</si>
  <si>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</si>
  <si>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</si>
  <si>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</si>
  <si>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</si>
  <si>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</si>
  <si>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</si>
  <si>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</si>
  <si>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</si>
  <si>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</si>
  <si>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</si>
  <si>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</si>
  <si>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</si>
  <si>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</si>
  <si>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</si>
  <si>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</si>
  <si>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</si>
  <si>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</si>
  <si>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</si>
  <si>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</si>
  <si>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</si>
  <si>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</si>
  <si>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</si>
  <si>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</si>
  <si>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</si>
  <si>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</si>
  <si>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</si>
  <si>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</si>
  <si>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</si>
  <si>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</si>
  <si>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</si>
  <si>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</si>
  <si>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</si>
  <si>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</si>
  <si>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</si>
  <si>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</si>
  <si>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</si>
  <si>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</si>
  <si>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</si>
  <si>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</si>
  <si>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</si>
  <si>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</si>
  <si>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</si>
  <si>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</si>
  <si>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</si>
  <si>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</si>
  <si>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</si>
  <si>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</si>
  <si>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</si>
  <si>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</si>
  <si>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</si>
  <si>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</si>
  <si>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</si>
  <si>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</si>
  <si>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</si>
  <si>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</si>
  <si>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</si>
  <si>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</si>
  <si>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</si>
  <si>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</si>
  <si>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</si>
  <si>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</si>
  <si>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</si>
  <si>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</si>
  <si>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</si>
  <si>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</si>
  <si>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</si>
  <si>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</si>
  <si>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</si>
  <si>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</si>
  <si>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</si>
  <si>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</si>
  <si>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</si>
  <si>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</si>
  <si>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</si>
  <si>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</si>
  <si>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</si>
  <si>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</si>
  <si>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</si>
  <si>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</si>
  <si>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</si>
  <si>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</si>
  <si>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</si>
  <si>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</si>
  <si>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</si>
  <si>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</si>
  <si>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</si>
  <si>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</si>
  <si>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</si>
  <si>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</si>
  <si>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</si>
  <si>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</si>
  <si>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</si>
  <si>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</si>
  <si>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</si>
  <si>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</si>
  <si>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</si>
  <si>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</si>
  <si>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</si>
  <si>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</si>
  <si>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</si>
  <si>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</si>
  <si>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</si>
  <si>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</si>
  <si>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</si>
  <si>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</si>
  <si>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</si>
  <si>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</si>
  <si>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</si>
  <si>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</si>
  <si>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</si>
  <si>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</si>
  <si>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</si>
  <si>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</si>
  <si>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</si>
  <si>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</si>
  <si>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</si>
  <si>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</si>
  <si>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</si>
  <si>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</si>
  <si>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</si>
  <si>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</si>
  <si>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</si>
  <si>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</si>
  <si>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</si>
  <si>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</si>
  <si>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</si>
  <si>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</si>
  <si>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</si>
  <si>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</si>
  <si>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</si>
  <si>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</si>
  <si>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</si>
  <si>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</si>
  <si>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</si>
  <si>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</si>
  <si>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</si>
  <si>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</si>
  <si>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</si>
  <si>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</si>
  <si>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</si>
  <si>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</si>
  <si>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</si>
  <si>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</si>
  <si>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</si>
  <si>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</si>
  <si>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</si>
  <si>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</si>
  <si>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</si>
  <si>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</si>
  <si>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</si>
  <si>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</si>
  <si>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</si>
  <si>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</si>
  <si>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</si>
  <si>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</si>
  <si>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</si>
  <si>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</si>
  <si>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</si>
  <si>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</si>
  <si>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</si>
  <si>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</si>
  <si>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</si>
  <si>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</si>
  <si>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</si>
  <si>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</si>
  <si>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</si>
  <si>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</si>
  <si>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</si>
  <si>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</si>
  <si>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</si>
  <si>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</si>
  <si>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</si>
  <si>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</si>
  <si>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</si>
  <si>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</si>
  <si>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</si>
  <si>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</si>
  <si>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</si>
  <si>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</si>
  <si>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</si>
  <si>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</si>
  <si>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</si>
  <si>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</si>
  <si>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</si>
  <si>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</si>
  <si>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</si>
  <si>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</si>
  <si>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</si>
  <si>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</si>
  <si>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</si>
  <si>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</si>
  <si>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</si>
  <si>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</si>
  <si>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</si>
  <si>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</si>
  <si>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</si>
  <si>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</si>
  <si>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</si>
  <si>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</si>
  <si>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</si>
  <si>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</si>
  <si>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</si>
  <si>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</si>
  <si>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</si>
  <si>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</si>
  <si>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</si>
  <si>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</si>
  <si>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</si>
  <si>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</si>
  <si>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</si>
  <si>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</si>
  <si>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</si>
  <si>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</si>
  <si>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</si>
  <si>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</si>
  <si>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</si>
  <si>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</si>
  <si>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</si>
  <si>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</si>
  <si>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</si>
  <si>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</si>
  <si>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</si>
  <si>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</si>
  <si>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</si>
  <si>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</si>
  <si>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</si>
  <si>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</si>
  <si>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</si>
  <si>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</si>
  <si>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</si>
  <si>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</si>
  <si>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</si>
  <si>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</si>
  <si>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</si>
  <si>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</si>
  <si>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</si>
  <si>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</si>
  <si>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</si>
  <si>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</si>
  <si>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</si>
  <si>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</si>
  <si>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</si>
  <si>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</si>
  <si>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</si>
  <si>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</si>
  <si>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</si>
  <si>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</si>
  <si>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</si>
  <si>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</si>
  <si>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</si>
  <si>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</si>
  <si>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</si>
  <si>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</si>
  <si>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</si>
  <si>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</si>
  <si>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</si>
  <si>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</si>
  <si>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</si>
  <si>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</si>
  <si>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</si>
  <si>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</si>
  <si>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</si>
  <si>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</si>
  <si>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</si>
  <si>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</si>
  <si>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</si>
  <si>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</si>
  <si>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</si>
  <si>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</si>
  <si>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</si>
  <si>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</si>
  <si>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</si>
  <si>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</si>
  <si>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</si>
  <si>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</si>
  <si>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</si>
  <si>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</si>
  <si>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</si>
  <si>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</si>
  <si>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</si>
  <si>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</si>
  <si>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</si>
  <si>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</si>
  <si>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</si>
  <si>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</si>
  <si>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</si>
  <si>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</si>
  <si>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</si>
  <si>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</si>
  <si>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</si>
  <si>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</si>
  <si>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</si>
  <si>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</si>
  <si>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</si>
  <si>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</si>
  <si>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</si>
  <si>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</si>
  <si>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</si>
  <si>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</si>
  <si>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</si>
  <si>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</si>
  <si>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</si>
  <si>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</si>
  <si>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</si>
  <si>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</si>
  <si>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</si>
  <si>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</si>
  <si>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</si>
  <si>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</si>
  <si>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</si>
  <si>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</si>
  <si>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</si>
  <si>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</si>
  <si>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</si>
  <si>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</si>
  <si>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</si>
  <si>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</si>
  <si>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</si>
  <si>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</si>
  <si>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</si>
  <si>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</si>
  <si>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</si>
  <si>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</si>
  <si>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</si>
  <si>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</si>
  <si>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</si>
  <si>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</si>
  <si>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</si>
  <si>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</si>
  <si>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</si>
  <si>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</si>
  <si>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</si>
  <si>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</si>
  <si>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</si>
  <si>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</si>
  <si>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</si>
  <si>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</si>
  <si>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</si>
  <si>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</si>
  <si>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</si>
  <si>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</si>
  <si>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</si>
  <si>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</si>
  <si>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</si>
  <si>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</si>
  <si>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</si>
  <si>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</si>
  <si>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</si>
  <si>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</si>
  <si>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</si>
  <si>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</si>
  <si>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</si>
  <si>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</si>
  <si>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</si>
  <si>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</si>
  <si>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</si>
  <si>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</si>
  <si>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</si>
  <si>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</si>
  <si>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</si>
  <si>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</si>
  <si>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</si>
  <si>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</si>
  <si>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</si>
  <si>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</si>
  <si>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</si>
  <si>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</si>
  <si>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</si>
  <si>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</si>
  <si>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</si>
  <si>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</si>
  <si>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</si>
  <si>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</si>
  <si>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</si>
  <si>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</si>
  <si>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</si>
  <si>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</si>
  <si>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</si>
  <si>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</si>
  <si>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</si>
  <si>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</si>
  <si>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</si>
  <si>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</si>
  <si>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</si>
  <si>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</si>
  <si>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</si>
  <si>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</si>
  <si>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</si>
  <si>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</si>
  <si>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</si>
  <si>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</si>
  <si>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</si>
  <si>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</si>
  <si>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</si>
  <si>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</si>
  <si>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</si>
  <si>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</si>
  <si>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</si>
  <si>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</si>
  <si>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</si>
  <si>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</si>
  <si>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</si>
  <si>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</si>
  <si>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</si>
  <si>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</si>
  <si>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</si>
  <si>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</si>
  <si>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</si>
  <si>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</si>
  <si>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</si>
  <si>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</si>
  <si>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</si>
  <si>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</si>
  <si>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</si>
  <si>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</si>
  <si>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</si>
  <si>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</si>
  <si>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</si>
  <si>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</si>
  <si>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</si>
  <si>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</si>
  <si>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</si>
  <si>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</si>
  <si>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</si>
  <si>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</si>
  <si>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</si>
  <si>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</si>
  <si>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</si>
  <si>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</si>
  <si>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</si>
  <si>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</si>
  <si>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</si>
  <si>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</si>
  <si>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</si>
  <si>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</si>
  <si>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</si>
  <si>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</si>
  <si>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</si>
  <si>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</si>
  <si>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</si>
  <si>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</si>
  <si>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</si>
  <si>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</si>
  <si>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</si>
  <si>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</si>
  <si>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</si>
  <si>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</si>
  <si>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</si>
  <si>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</si>
  <si>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</si>
  <si>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</si>
  <si>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</si>
  <si>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</si>
  <si>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</si>
  <si>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</si>
  <si>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</si>
  <si>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</si>
  <si>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</si>
  <si>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</si>
  <si>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</si>
  <si>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</si>
  <si>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</si>
  <si>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</si>
  <si>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</si>
  <si>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</si>
  <si>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</si>
  <si>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</si>
  <si>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</si>
  <si>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</si>
  <si>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</si>
  <si>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</si>
  <si>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</si>
  <si>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</si>
  <si>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</si>
  <si>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</si>
  <si>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</si>
  <si>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</si>
  <si>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</si>
  <si>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</si>
  <si>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</si>
  <si>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</si>
  <si>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</si>
  <si>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</si>
  <si>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</si>
  <si>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</si>
  <si>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</si>
  <si>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</si>
  <si>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</si>
  <si>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</si>
  <si>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</si>
  <si>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</si>
  <si>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</si>
  <si>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</si>
  <si>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</si>
  <si>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</si>
  <si>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</si>
  <si>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</si>
  <si>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</si>
  <si>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</si>
  <si>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</si>
  <si>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</si>
  <si>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</si>
  <si>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</si>
  <si>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</si>
  <si>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</si>
  <si>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</si>
  <si>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</si>
  <si>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</si>
  <si>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</si>
  <si>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</si>
  <si>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</si>
  <si>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</si>
  <si>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</si>
  <si>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</si>
  <si>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</si>
  <si>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</si>
  <si>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</si>
  <si>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</si>
  <si>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</si>
  <si>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</si>
  <si>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</si>
  <si>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</si>
  <si>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</si>
  <si>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</si>
  <si>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</si>
  <si>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</si>
  <si>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</si>
  <si>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</si>
  <si>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</si>
  <si>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</si>
  <si>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</si>
  <si>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</si>
  <si>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</si>
  <si>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</si>
  <si>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</si>
  <si>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</si>
  <si>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</si>
  <si>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</si>
  <si>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</si>
  <si>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</si>
  <si>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</si>
  <si>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</si>
  <si>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</si>
  <si>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</si>
  <si>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</si>
  <si>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</si>
  <si>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</si>
  <si>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</si>
  <si>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</si>
  <si>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</si>
  <si>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</si>
  <si>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</si>
  <si>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</si>
  <si>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</si>
  <si>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</si>
  <si>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</si>
  <si>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</si>
  <si>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</si>
  <si>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</si>
  <si>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</si>
  <si>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</si>
  <si>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</si>
  <si>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</si>
  <si>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</si>
  <si>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</si>
  <si>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</si>
  <si>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</si>
  <si>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</si>
  <si>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</si>
  <si>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</si>
  <si>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</si>
  <si>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</si>
  <si>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</si>
  <si>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</si>
  <si>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</si>
  <si>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</si>
  <si>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</si>
  <si>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</si>
  <si>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</si>
  <si>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</si>
  <si>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</si>
  <si>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</si>
  <si>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</si>
  <si>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</si>
  <si>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</si>
  <si>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</si>
  <si>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</si>
  <si>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</si>
  <si>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</si>
  <si>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</si>
  <si>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</si>
  <si>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</si>
  <si>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</si>
  <si>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</si>
  <si>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</si>
  <si>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</si>
  <si>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</si>
  <si>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</si>
  <si>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</si>
  <si>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</si>
  <si>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</si>
  <si>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</si>
  <si>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</si>
  <si>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</si>
  <si>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</si>
  <si>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</si>
  <si>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</si>
  <si>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</si>
  <si>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</si>
  <si>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</si>
  <si>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</si>
  <si>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</si>
  <si>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</si>
  <si>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</si>
  <si>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</si>
  <si>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</si>
  <si>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</si>
  <si>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</si>
  <si>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</si>
  <si>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</si>
  <si>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</si>
  <si>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</si>
  <si>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</si>
  <si>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</si>
  <si>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</si>
  <si>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</si>
  <si>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</si>
  <si>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</si>
  <si>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</si>
  <si>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</si>
  <si>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</si>
  <si>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</si>
  <si>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</si>
  <si>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</si>
  <si>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</si>
  <si>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</si>
  <si>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</si>
  <si>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</si>
  <si>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</si>
  <si>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</si>
  <si>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</si>
  <si>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</si>
  <si>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</si>
  <si>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</si>
  <si>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</si>
  <si>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</si>
  <si>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</si>
  <si>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</si>
  <si>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</si>
  <si>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</si>
  <si>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</si>
  <si>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</si>
  <si>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</si>
  <si>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</si>
  <si>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</si>
  <si>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</si>
  <si>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</si>
  <si>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</si>
  <si>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</si>
  <si>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</si>
  <si>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</si>
  <si>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</si>
  <si>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</si>
  <si>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</si>
  <si>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</si>
  <si>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</si>
  <si>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</si>
  <si>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</si>
  <si>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</si>
  <si>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</si>
  <si>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</si>
  <si>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</si>
  <si>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</si>
  <si>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</si>
  <si>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</si>
  <si>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</si>
  <si>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</si>
  <si>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</si>
  <si>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</si>
  <si>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</si>
  <si>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</si>
  <si>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</si>
  <si>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</si>
  <si>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</si>
  <si>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</si>
  <si>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</si>
  <si>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</si>
  <si>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</si>
  <si>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</si>
  <si>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</si>
  <si>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</si>
  <si>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</si>
  <si>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</si>
  <si>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</si>
  <si>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</si>
  <si>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</si>
  <si>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</si>
  <si>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</si>
  <si>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</si>
  <si>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</si>
  <si>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</si>
  <si>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</si>
  <si>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</si>
  <si>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</si>
  <si>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</si>
  <si>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</si>
  <si>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</si>
  <si>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</si>
  <si>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</si>
  <si>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</si>
  <si>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</si>
  <si>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</si>
  <si>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</si>
  <si>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</si>
  <si>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</si>
  <si>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</si>
  <si>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</si>
  <si>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</si>
  <si>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</si>
  <si>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</si>
  <si>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</si>
  <si>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</si>
  <si>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</si>
  <si>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</si>
  <si>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</si>
  <si>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</si>
  <si>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</si>
  <si>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</si>
  <si>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</si>
  <si>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</si>
  <si>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</si>
  <si>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</si>
  <si>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</si>
  <si>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</si>
  <si>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</si>
  <si>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</si>
  <si>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</si>
  <si>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</si>
  <si>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</si>
  <si>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</si>
  <si>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</si>
  <si>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</si>
  <si>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</si>
  <si>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</si>
  <si>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</si>
  <si>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</si>
  <si>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</si>
  <si>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</si>
  <si>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</si>
  <si>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</si>
  <si>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</si>
  <si>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</si>
  <si>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</si>
  <si>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</si>
  <si>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</si>
  <si>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</si>
  <si>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</si>
  <si>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</si>
  <si>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</si>
  <si>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</si>
  <si>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</si>
  <si>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</si>
  <si>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</si>
  <si>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</si>
  <si>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</si>
  <si>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</si>
  <si>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</si>
  <si>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</si>
  <si>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</si>
  <si>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</si>
  <si>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</si>
  <si>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</si>
  <si>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</si>
  <si>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</si>
  <si>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</si>
  <si>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</si>
  <si>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</si>
  <si>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</si>
  <si>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</si>
  <si>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</si>
  <si>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</si>
  <si>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</si>
  <si>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</si>
  <si>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</si>
  <si>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</si>
  <si>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</si>
  <si>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</si>
  <si>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</si>
  <si>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</si>
  <si>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</si>
  <si>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</si>
  <si>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</si>
  <si>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</si>
  <si>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</si>
  <si>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</si>
  <si>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</si>
  <si>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</si>
  <si>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</si>
  <si>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</si>
  <si>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</si>
  <si>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</si>
  <si>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</si>
  <si>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</si>
  <si>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</si>
  <si>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</si>
  <si>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</si>
  <si>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</si>
  <si>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</si>
  <si>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</si>
  <si>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</si>
  <si>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</si>
  <si>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</si>
  <si>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</si>
  <si>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</si>
  <si>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</si>
  <si>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</si>
  <si>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</si>
  <si>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</si>
  <si>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</si>
  <si>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</si>
  <si>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</si>
  <si>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</si>
  <si>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</si>
  <si>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</si>
  <si>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</si>
  <si>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</si>
  <si>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</si>
  <si>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</si>
  <si>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</si>
  <si>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</si>
  <si>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</si>
  <si>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</si>
  <si>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</si>
  <si>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</si>
  <si>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</si>
  <si>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</si>
  <si>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</si>
  <si>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</si>
  <si>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</si>
  <si>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</si>
  <si>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</si>
  <si>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</si>
  <si>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</si>
  <si>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</si>
  <si>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</si>
  <si>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</si>
  <si>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</si>
  <si>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</si>
  <si>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</si>
  <si>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</si>
  <si>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</si>
  <si>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</si>
  <si>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</si>
  <si>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</si>
  <si>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</si>
  <si>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</si>
  <si>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</si>
  <si>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</si>
  <si>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</si>
  <si>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</si>
  <si>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</si>
  <si>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</si>
  <si>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</si>
  <si>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</si>
  <si>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</si>
  <si>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</si>
  <si>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</si>
  <si>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</si>
  <si>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</si>
  <si>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</si>
  <si>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</si>
  <si>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</si>
  <si>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</si>
  <si>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</si>
  <si>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</si>
  <si>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</si>
  <si>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</si>
  <si>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</si>
  <si>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</si>
  <si>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</si>
  <si>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</si>
  <si>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</si>
  <si>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</si>
  <si>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</si>
  <si>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</si>
  <si>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</si>
  <si>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</si>
  <si>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</si>
  <si>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</si>
  <si>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</si>
  <si>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</si>
  <si>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</si>
  <si>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</si>
  <si>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</si>
  <si>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</si>
  <si>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</si>
  <si>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</si>
  <si>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</si>
  <si>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</si>
  <si>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</si>
  <si>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</si>
  <si>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</si>
  <si>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</si>
  <si>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</si>
  <si>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</si>
  <si>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</si>
  <si>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</si>
  <si>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</si>
  <si>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</si>
  <si>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</si>
  <si>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</si>
  <si>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</si>
  <si>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</si>
  <si>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</si>
  <si>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</si>
  <si>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</si>
  <si>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</si>
  <si>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</si>
  <si>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</si>
  <si>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</si>
  <si>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</si>
  <si>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</si>
  <si>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</si>
  <si>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</si>
  <si>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</si>
  <si>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</si>
  <si>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</si>
  <si>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</si>
  <si>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</si>
  <si>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</si>
  <si>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</si>
  <si>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</si>
  <si>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</si>
  <si>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</si>
  <si>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</si>
  <si>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</si>
  <si>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</si>
  <si>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</si>
  <si>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</si>
  <si>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</si>
  <si>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</si>
  <si>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</si>
  <si>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</si>
  <si>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</si>
  <si>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</si>
  <si>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</si>
  <si>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</si>
  <si>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</si>
  <si>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</si>
  <si>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</si>
  <si>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</si>
  <si>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</si>
  <si>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</si>
  <si>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</si>
  <si>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</si>
  <si>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</si>
  <si>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</si>
  <si>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</si>
  <si>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</si>
  <si>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</si>
  <si>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</si>
  <si>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</si>
  <si>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</si>
  <si>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</si>
  <si>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</si>
  <si>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</si>
  <si>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</si>
  <si>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</si>
  <si>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</si>
  <si>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</si>
  <si>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</si>
  <si>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</si>
  <si>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</si>
  <si>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</si>
  <si>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</si>
  <si>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</si>
  <si>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</si>
  <si>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</si>
  <si>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</si>
  <si>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</si>
  <si>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</si>
  <si>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</si>
  <si>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</si>
  <si>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</si>
  <si>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</si>
  <si>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</si>
  <si>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</si>
  <si>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</si>
  <si>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</si>
  <si>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</si>
  <si>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</si>
  <si>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</si>
  <si>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</si>
  <si>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</si>
  <si>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</si>
  <si>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</si>
  <si>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</si>
  <si>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</si>
  <si>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</si>
  <si>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</si>
  <si>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</si>
  <si>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</si>
  <si>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</si>
  <si>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</si>
  <si>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</si>
  <si>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</si>
  <si>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</si>
  <si>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</si>
  <si>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</si>
  <si>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</si>
  <si>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</si>
  <si>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</si>
  <si>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</si>
  <si>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</si>
  <si>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</si>
  <si>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</si>
  <si>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</si>
  <si>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</si>
  <si>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</si>
  <si>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</si>
  <si>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</si>
  <si>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</si>
  <si>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</si>
  <si>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</si>
  <si>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</si>
  <si>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</si>
  <si>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</si>
  <si>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</si>
  <si>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</si>
  <si>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</si>
  <si>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</si>
  <si>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</si>
  <si>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</si>
  <si>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</si>
  <si>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</si>
  <si>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</si>
  <si>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</si>
  <si>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</si>
  <si>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</si>
  <si>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</si>
  <si>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</si>
  <si>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</si>
  <si>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</si>
  <si>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</si>
  <si>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</si>
  <si>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</si>
  <si>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</si>
  <si>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</si>
  <si>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</si>
  <si>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</si>
  <si>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</si>
  <si>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</si>
  <si>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</si>
  <si>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</si>
  <si>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</si>
  <si>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</si>
  <si>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</si>
  <si>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</si>
  <si>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</si>
  <si>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</si>
  <si>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</si>
  <si>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</si>
  <si>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</si>
  <si>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</si>
  <si>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</si>
  <si>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</si>
  <si>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</si>
  <si>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</si>
  <si>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</si>
  <si>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</si>
  <si>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</si>
  <si>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</si>
  <si>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</si>
  <si>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</si>
  <si>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</si>
  <si>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</si>
  <si>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</si>
  <si>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</si>
  <si>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</si>
  <si>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</si>
  <si>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</si>
  <si>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</si>
  <si>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</si>
  <si>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</si>
  <si>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</si>
  <si>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</si>
  <si>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</si>
  <si>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</si>
  <si>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</si>
  <si>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</si>
  <si>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</si>
  <si>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</si>
  <si>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</si>
  <si>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</si>
  <si>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</si>
  <si>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</si>
  <si>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</si>
  <si>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</si>
  <si>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</si>
  <si>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</si>
  <si>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</si>
  <si>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</si>
  <si>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</si>
  <si>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</si>
  <si>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</si>
  <si>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</si>
  <si>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</si>
  <si>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</si>
  <si>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</si>
  <si>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</si>
  <si>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</si>
  <si>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</si>
  <si>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</si>
  <si>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</si>
  <si>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</si>
  <si>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</si>
  <si>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</si>
  <si>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</si>
  <si>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</si>
  <si>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</si>
  <si>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</si>
  <si>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</si>
  <si>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</si>
  <si>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</si>
  <si>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</si>
  <si>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</si>
  <si>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</si>
  <si>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</si>
  <si>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</si>
  <si>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</si>
  <si>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</si>
  <si>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</si>
  <si>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</si>
  <si>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</si>
  <si>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</si>
  <si>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</si>
  <si>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</si>
  <si>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</si>
  <si>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</si>
  <si>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</si>
  <si>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</si>
  <si>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</si>
  <si>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</si>
  <si>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</si>
  <si>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</si>
  <si>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</si>
  <si>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</si>
  <si>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</si>
  <si>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</si>
  <si>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</si>
  <si>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</si>
  <si>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</si>
  <si>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</si>
  <si>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</si>
  <si>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</si>
  <si>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</si>
  <si>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</si>
  <si>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</si>
  <si>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</si>
  <si>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</si>
  <si>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</si>
  <si>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</si>
  <si>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</si>
  <si>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</si>
  <si>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</si>
  <si>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</si>
  <si>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</si>
  <si>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</si>
  <si>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</si>
  <si>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</si>
  <si>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</si>
  <si>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</si>
  <si>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</si>
  <si>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</si>
  <si>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</si>
  <si>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</si>
  <si>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</si>
  <si>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</si>
  <si>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</si>
  <si>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</si>
  <si>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</si>
  <si>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</si>
  <si>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</si>
  <si>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</si>
  <si>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</si>
  <si>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</si>
  <si>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</si>
  <si>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</si>
  <si>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</si>
  <si>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</si>
  <si>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</si>
  <si>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</si>
  <si>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</si>
  <si>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</si>
  <si>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</si>
  <si>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</si>
  <si>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</si>
  <si>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</si>
  <si>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</si>
  <si>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</si>
  <si>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</si>
  <si>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</si>
  <si>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</si>
  <si>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</si>
  <si>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</si>
  <si>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</si>
  <si>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</si>
  <si>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</si>
  <si>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</si>
  <si>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</si>
  <si>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</si>
  <si>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</si>
  <si>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</si>
  <si>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</si>
  <si>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</si>
  <si>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</si>
  <si>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</si>
  <si>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</si>
  <si>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</si>
  <si>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</si>
  <si>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</si>
  <si>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</si>
  <si>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</si>
  <si>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</si>
  <si>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</si>
  <si>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</si>
  <si>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</si>
  <si>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</si>
  <si>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</si>
  <si>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</si>
  <si>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</si>
  <si>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</si>
  <si>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</si>
  <si>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</si>
  <si>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</si>
  <si>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</si>
  <si>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</si>
  <si>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</si>
  <si>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</si>
  <si>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</si>
  <si>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</si>
  <si>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</si>
  <si>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</si>
  <si>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</si>
  <si>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</si>
  <si>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</si>
  <si>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</si>
  <si>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</si>
  <si>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</si>
  <si>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</si>
  <si>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</si>
  <si>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</si>
  <si>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</si>
  <si>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</si>
  <si>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</si>
  <si>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</si>
  <si>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</si>
  <si>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</si>
  <si>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</si>
  <si>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</si>
  <si>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</si>
  <si>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</si>
  <si>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</si>
  <si>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</si>
  <si>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</si>
  <si>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</si>
  <si>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</si>
  <si>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</si>
  <si>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</si>
  <si>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</si>
  <si>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</si>
  <si>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</si>
  <si>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</si>
  <si>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</si>
  <si>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</si>
  <si>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</si>
  <si>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</si>
  <si>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</si>
  <si>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</si>
  <si>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</si>
  <si>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</si>
  <si>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</si>
  <si>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</si>
  <si>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</si>
  <si>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</si>
  <si>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</si>
  <si>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</si>
  <si>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</si>
  <si>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</si>
  <si>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</si>
  <si>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</si>
  <si>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</si>
  <si>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</si>
  <si>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</si>
  <si>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</si>
  <si>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</si>
  <si>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</si>
  <si>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</si>
  <si>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</si>
  <si>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</si>
  <si>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</si>
  <si>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</si>
  <si>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</si>
  <si>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</si>
  <si>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</si>
  <si>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</si>
  <si>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</si>
  <si>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</si>
  <si>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</si>
  <si>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</si>
  <si>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</si>
  <si>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</si>
  <si>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</si>
  <si>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</si>
  <si>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</si>
  <si>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</si>
  <si>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</si>
  <si>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</si>
  <si>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</si>
  <si>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</si>
  <si>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</si>
  <si>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</si>
  <si>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</si>
  <si>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</si>
  <si>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</si>
  <si>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</si>
  <si>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</si>
  <si>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</si>
  <si>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</si>
  <si>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</si>
  <si>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</si>
  <si>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</si>
  <si>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</si>
  <si>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</si>
  <si>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</si>
  <si>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</si>
  <si>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</si>
  <si>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</si>
  <si>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</si>
  <si>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</si>
  <si>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</si>
  <si>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</si>
  <si>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</si>
  <si>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</si>
  <si>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</si>
  <si>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</si>
  <si>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</si>
  <si>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</si>
  <si>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</si>
  <si>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</si>
  <si>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</si>
  <si>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</si>
  <si>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</si>
  <si>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</si>
  <si>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</si>
  <si>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</si>
  <si>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</si>
  <si>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</si>
  <si>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</si>
  <si>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</si>
  <si>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</si>
  <si>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</si>
  <si>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</si>
  <si>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</si>
  <si>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</si>
  <si>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</si>
  <si>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</si>
  <si>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</si>
  <si>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</si>
  <si>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</si>
  <si>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</si>
  <si>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</si>
  <si>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</si>
  <si>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</si>
  <si>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</si>
  <si>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</si>
  <si>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</si>
  <si>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</si>
  <si>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</si>
  <si>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</si>
  <si>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</si>
  <si>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</si>
  <si>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</si>
  <si>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</si>
  <si>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</si>
  <si>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</si>
  <si>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</si>
  <si>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</si>
  <si>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</si>
  <si>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</si>
  <si>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</si>
  <si>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</si>
  <si>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</si>
  <si>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</si>
  <si>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</si>
  <si>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</si>
  <si>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</si>
  <si>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</si>
  <si>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</si>
  <si>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</si>
  <si>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</si>
  <si>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</si>
  <si>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</si>
  <si>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</si>
  <si>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</si>
  <si>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</si>
  <si>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</si>
  <si>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</si>
  <si>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</si>
  <si>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</si>
  <si>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</si>
  <si>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</si>
  <si>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</si>
  <si>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</si>
  <si>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</si>
  <si>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</si>
  <si>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</si>
  <si>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</si>
  <si>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</si>
  <si>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</si>
  <si>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</si>
  <si>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</si>
  <si>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</si>
  <si>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</si>
  <si>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</si>
  <si>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</si>
  <si>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</si>
  <si>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</si>
  <si>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</si>
  <si>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</si>
  <si>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</si>
  <si>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</si>
  <si>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</si>
  <si>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</si>
  <si>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</si>
  <si>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</si>
  <si>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</si>
  <si>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</si>
  <si>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</si>
  <si>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</si>
  <si>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</si>
  <si>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</si>
  <si>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</si>
  <si>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</si>
  <si>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</si>
  <si>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</si>
  <si>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</si>
  <si>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</si>
  <si>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</si>
  <si>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</si>
  <si>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</si>
  <si>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</si>
  <si>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</si>
  <si>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</si>
  <si>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</si>
  <si>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</si>
  <si>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</si>
  <si>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</si>
  <si>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</si>
  <si>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</si>
  <si>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</si>
  <si>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</si>
  <si>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</si>
  <si>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</si>
  <si>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</si>
  <si>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</si>
  <si>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</si>
  <si>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</si>
  <si>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</si>
  <si>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</si>
  <si>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</si>
  <si>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</si>
  <si>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</si>
  <si>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</si>
  <si>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</si>
  <si>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</si>
  <si>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</si>
  <si>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</si>
  <si>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</si>
  <si>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</si>
  <si>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</si>
  <si>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</si>
  <si>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</si>
  <si>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</si>
  <si>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</si>
  <si>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</si>
  <si>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</si>
  <si>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</si>
  <si>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</si>
  <si>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</si>
  <si>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</si>
  <si>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</si>
  <si>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</si>
  <si>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</si>
  <si>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</si>
  <si>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</si>
  <si>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</si>
  <si>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</si>
  <si>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</si>
  <si>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</si>
  <si>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</si>
  <si>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</si>
  <si>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</si>
  <si>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</si>
  <si>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</si>
  <si>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</si>
  <si>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</si>
  <si>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</si>
  <si>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</si>
  <si>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</si>
  <si>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</si>
  <si>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</si>
  <si>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</si>
  <si>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</si>
  <si>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</si>
  <si>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</si>
  <si>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</si>
  <si>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</si>
  <si>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</si>
  <si>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</si>
  <si>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</si>
  <si>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</si>
  <si>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</si>
  <si>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</si>
  <si>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</si>
  <si>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</si>
  <si>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</si>
  <si>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</si>
  <si>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</si>
  <si>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</si>
  <si>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</si>
  <si>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</si>
  <si>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</si>
  <si>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</si>
  <si>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</si>
  <si>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</si>
  <si>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</si>
  <si>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</si>
  <si>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</si>
  <si>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</si>
  <si>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</si>
  <si>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</si>
  <si>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</si>
  <si>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</si>
  <si>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</si>
  <si>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</si>
  <si>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</si>
  <si>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</si>
  <si>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</si>
  <si>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</si>
  <si>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</si>
  <si>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</si>
  <si>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</si>
  <si>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</si>
  <si>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</si>
  <si>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</si>
  <si>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</si>
  <si>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</si>
  <si>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</si>
  <si>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</si>
  <si>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</si>
  <si>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</si>
  <si>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</si>
  <si>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</si>
  <si>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</si>
  <si>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</si>
  <si>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</si>
  <si>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</si>
  <si>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</si>
  <si>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</si>
  <si>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</si>
  <si>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</si>
  <si>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</si>
  <si>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</si>
  <si>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</si>
  <si>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</si>
  <si>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</si>
  <si>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</si>
  <si>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</si>
  <si>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</si>
  <si>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</si>
  <si>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</si>
  <si>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</si>
  <si>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</si>
  <si>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</si>
  <si>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</si>
  <si>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</si>
  <si>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</si>
  <si>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</si>
  <si>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</si>
  <si>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</si>
  <si>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</si>
  <si>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</si>
  <si>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</si>
  <si>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</si>
  <si>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</si>
  <si>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</si>
  <si>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</si>
  <si>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</si>
  <si>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</si>
  <si>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</si>
  <si>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</si>
  <si>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</si>
  <si>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</si>
  <si>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</si>
  <si>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</si>
  <si>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</si>
  <si>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</si>
  <si>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</si>
  <si>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</si>
  <si>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</si>
  <si>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</si>
  <si>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</si>
  <si>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</si>
  <si>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</si>
  <si>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</si>
  <si>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</si>
  <si>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</si>
  <si>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</si>
  <si>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</si>
  <si>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</si>
  <si>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</si>
  <si>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</si>
  <si>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</si>
  <si>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</si>
  <si>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</si>
  <si>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</si>
  <si>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</si>
  <si>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</si>
  <si>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</si>
  <si>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</si>
  <si>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</si>
  <si>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</si>
  <si>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</si>
  <si>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</si>
  <si>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</si>
  <si>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</si>
  <si>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</si>
  <si>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</si>
  <si>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</si>
  <si>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</si>
  <si>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</si>
  <si>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</si>
  <si>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</si>
  <si>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</si>
  <si>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</si>
  <si>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</si>
  <si>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</si>
  <si>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</si>
  <si>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</si>
  <si>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</si>
  <si>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</si>
  <si>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</si>
  <si>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</si>
  <si>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</si>
  <si>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</si>
  <si>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</si>
  <si>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</si>
  <si>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</si>
  <si>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</si>
  <si>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</si>
  <si>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</si>
  <si>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</si>
  <si>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</si>
  <si>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</si>
  <si>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</si>
  <si>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</si>
  <si>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</si>
  <si>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</si>
  <si>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</si>
  <si>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</si>
  <si>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</si>
  <si>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</si>
  <si>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</si>
  <si>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</si>
  <si>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</si>
  <si>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</si>
  <si>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</si>
  <si>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</si>
  <si>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</si>
  <si>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</si>
  <si>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</si>
  <si>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</si>
  <si>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</si>
  <si>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</si>
  <si>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</si>
  <si>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</si>
  <si>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</si>
  <si>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</si>
  <si>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</si>
  <si>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</si>
  <si>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</si>
  <si>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</si>
  <si>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</si>
  <si>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</si>
  <si>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</si>
  <si>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</si>
  <si>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</si>
  <si>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</si>
  <si>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</si>
  <si>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</si>
  <si>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</si>
  <si>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</si>
  <si>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</si>
  <si>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</si>
  <si>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</si>
  <si>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</si>
  <si>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</si>
  <si>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</si>
  <si>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</si>
  <si>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</si>
  <si>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</si>
  <si>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</si>
  <si>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</si>
  <si>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</si>
  <si>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</si>
  <si>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</si>
  <si>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</si>
  <si>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</si>
  <si>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</si>
  <si>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</si>
  <si>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</si>
  <si>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</si>
  <si>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</si>
  <si>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</si>
  <si>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</si>
  <si>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</si>
  <si>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</si>
  <si>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</si>
  <si>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</si>
  <si>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</si>
  <si>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</si>
  <si>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</si>
  <si>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</si>
  <si>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</si>
  <si>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</si>
  <si>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</si>
  <si>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</si>
  <si>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</si>
  <si>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</si>
  <si>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</si>
  <si>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</si>
  <si>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</si>
  <si>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</si>
  <si>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</si>
  <si>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</si>
  <si>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</si>
  <si>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</si>
  <si>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</si>
  <si>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</si>
  <si>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</si>
  <si>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</si>
  <si>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</si>
  <si>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</si>
  <si>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</si>
  <si>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</si>
  <si>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</si>
  <si>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</si>
  <si>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</si>
  <si>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</si>
  <si>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</si>
  <si>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</si>
  <si>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</si>
  <si>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</si>
  <si>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</si>
  <si>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</si>
  <si>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</si>
  <si>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</si>
  <si>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</si>
  <si>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</si>
  <si>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</si>
  <si>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</si>
  <si>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</si>
  <si>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</si>
  <si>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</si>
  <si>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</si>
  <si>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</si>
  <si>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</si>
  <si>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</si>
  <si>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</si>
  <si>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</si>
  <si>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</si>
  <si>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</si>
  <si>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</si>
  <si>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</si>
  <si>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</si>
  <si>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</si>
  <si>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</si>
  <si>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</si>
  <si>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</si>
  <si>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</si>
  <si>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</si>
  <si>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</si>
  <si>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</si>
  <si>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</si>
  <si>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</si>
  <si>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</si>
  <si>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</si>
  <si>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</si>
  <si>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</si>
  <si>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</si>
  <si>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</si>
  <si>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</si>
  <si>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</si>
  <si>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</si>
  <si>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</si>
  <si>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</si>
  <si>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</si>
  <si>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</si>
  <si>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</si>
  <si>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</si>
  <si>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</si>
  <si>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</si>
  <si>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</si>
  <si>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</si>
  <si>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</si>
  <si>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</si>
  <si>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</si>
  <si>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</si>
  <si>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</si>
  <si>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</si>
  <si>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</si>
  <si>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</si>
  <si>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</si>
  <si>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</si>
  <si>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</si>
  <si>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</si>
  <si>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</si>
  <si>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</si>
  <si>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</si>
  <si>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</si>
  <si>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</si>
  <si>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</si>
  <si>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</si>
  <si>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</si>
  <si>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</si>
  <si>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</si>
  <si>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</si>
  <si>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</si>
  <si>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</si>
  <si>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</si>
  <si>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</si>
  <si>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</si>
  <si>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</si>
  <si>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</si>
  <si>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</si>
  <si>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</si>
  <si>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</si>
  <si>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</si>
  <si>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</si>
  <si>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</si>
  <si>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</si>
  <si>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</si>
  <si>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</si>
  <si>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</si>
  <si>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</si>
  <si>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</si>
  <si>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</si>
  <si>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</si>
  <si>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</si>
  <si>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</si>
  <si>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</si>
  <si>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</si>
  <si>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</si>
  <si>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</si>
  <si>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</si>
  <si>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</si>
  <si>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</si>
  <si>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</si>
  <si>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</si>
  <si>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</si>
  <si>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</si>
  <si>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</si>
  <si>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</si>
  <si>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</si>
  <si>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</si>
  <si>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</si>
  <si>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</si>
  <si>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</si>
  <si>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</si>
  <si>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</si>
  <si>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</si>
  <si>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</si>
  <si>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</si>
  <si>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</si>
  <si>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</si>
  <si>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</si>
  <si>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</si>
  <si>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</si>
  <si>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</si>
  <si>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</si>
  <si>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</si>
  <si>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</si>
  <si>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</si>
  <si>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</si>
  <si>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</si>
  <si>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</si>
  <si>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</si>
  <si>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</si>
  <si>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</si>
  <si>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</si>
  <si>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</si>
  <si>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</si>
  <si>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</si>
  <si>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</si>
  <si>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</si>
  <si>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</si>
  <si>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</si>
  <si>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</si>
  <si>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</si>
  <si>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</si>
  <si>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</si>
  <si>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</si>
  <si>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</si>
  <si>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</si>
  <si>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</si>
  <si>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</si>
  <si>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</si>
  <si>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</si>
  <si>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</si>
  <si>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</si>
  <si>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</si>
  <si>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</si>
  <si>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</si>
  <si>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</si>
  <si>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</si>
  <si>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</si>
  <si>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</si>
  <si>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</si>
  <si>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</si>
  <si>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</si>
  <si>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</si>
  <si>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</si>
  <si>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</si>
  <si>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</si>
  <si>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</si>
  <si>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</si>
  <si>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</si>
  <si>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</si>
  <si>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</si>
  <si>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</si>
  <si>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</si>
  <si>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</si>
  <si>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</si>
  <si>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</si>
  <si>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</si>
  <si>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</si>
  <si>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</si>
  <si>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</si>
  <si>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</si>
  <si>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</si>
  <si>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</si>
  <si>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</si>
  <si>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</si>
  <si>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</si>
  <si>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</si>
  <si>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</si>
  <si>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</si>
  <si>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</si>
  <si>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</si>
  <si>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</si>
  <si>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</si>
  <si>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</si>
  <si>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</si>
  <si>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</si>
  <si>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</si>
  <si>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</si>
  <si>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</si>
  <si>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</si>
  <si>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</si>
  <si>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</si>
  <si>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</si>
  <si>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</si>
  <si>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</si>
  <si>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</si>
  <si>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</si>
  <si>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</si>
  <si>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</si>
  <si>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</si>
  <si>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</si>
  <si>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</si>
  <si>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</si>
  <si>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</si>
  <si>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</si>
  <si>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</si>
  <si>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</si>
  <si>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</si>
  <si>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</si>
  <si>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</si>
  <si>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</si>
  <si>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</si>
  <si>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</si>
  <si>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</si>
  <si>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</si>
  <si>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</si>
  <si>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</si>
  <si>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</si>
  <si>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</si>
  <si>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</si>
  <si>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</si>
  <si>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</si>
  <si>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</si>
  <si>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</si>
  <si>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</si>
  <si>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</si>
  <si>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</si>
  <si>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</si>
  <si>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</si>
  <si>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</si>
  <si>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</si>
  <si>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</si>
  <si>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</si>
  <si>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</si>
  <si>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</si>
  <si>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</si>
  <si>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</si>
  <si>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</si>
  <si>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</si>
  <si>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</si>
  <si>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</si>
  <si>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</si>
  <si>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</si>
  <si>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</si>
  <si>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</si>
  <si>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</si>
  <si>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</si>
  <si>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</si>
  <si>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</si>
  <si>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</si>
  <si>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</si>
  <si>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</si>
  <si>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</si>
  <si>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</si>
  <si>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</si>
  <si>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</si>
  <si>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</si>
  <si>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</si>
  <si>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</si>
  <si>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</si>
  <si>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</si>
  <si>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</si>
  <si>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</si>
  <si>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</si>
  <si>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</si>
  <si>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</si>
  <si>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</si>
  <si>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</si>
  <si>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</si>
  <si>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</si>
  <si>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</si>
  <si>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</si>
  <si>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</si>
  <si>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</si>
  <si>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</si>
  <si>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</si>
  <si>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</si>
  <si>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</si>
  <si>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</si>
  <si>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</si>
  <si>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</si>
  <si>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</si>
  <si>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</si>
  <si>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</si>
  <si>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</si>
  <si>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</si>
  <si>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</si>
  <si>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</si>
  <si>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</si>
  <si>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</si>
  <si>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</si>
  <si>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</si>
  <si>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</si>
  <si>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</si>
  <si>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</si>
  <si>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</si>
  <si>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</si>
  <si>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</si>
  <si>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</si>
  <si>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</si>
  <si>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</si>
  <si>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</si>
  <si>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</si>
  <si>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</si>
  <si>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</si>
  <si>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</si>
  <si>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</si>
  <si>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</si>
  <si>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</si>
  <si>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</si>
  <si>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</si>
  <si>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</si>
  <si>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</si>
  <si>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</si>
  <si>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</si>
  <si>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</si>
  <si>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</si>
  <si>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</si>
  <si>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</si>
  <si>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</si>
  <si>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</si>
  <si>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</si>
  <si>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</si>
  <si>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</si>
  <si>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</si>
  <si>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</si>
  <si>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</si>
  <si>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</si>
  <si>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</si>
  <si>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</si>
  <si>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</si>
  <si>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</si>
  <si>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</si>
  <si>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</si>
  <si>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</si>
  <si>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</si>
  <si>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</si>
  <si>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</si>
  <si>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</si>
  <si>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</si>
  <si>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</si>
  <si>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</si>
  <si>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</si>
  <si>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</si>
  <si>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marzo de 2018 (b)</t>
  </si>
  <si>
    <t>Del 1 de enero al 30 de marzo de 2018 (b)</t>
  </si>
  <si>
    <t>Instituto Municipal de la juvnetud de León Guanajuato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</si>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</sst>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7" fillId="0" borderId="8" xfId="1" applyFon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3" fontId="20" fillId="0" borderId="8" xfId="1" applyFont="1" applyFill="1" applyBorder="1" applyAlignment="1" applyProtection="1">
      <alignment vertical="center"/>
      <protection locked="0"/>
    </xf>
    <xf numFmtId="4" fontId="21" fillId="0" borderId="13" xfId="2" applyNumberFormat="1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13" xfId="3" applyNumberFormat="1" applyFont="1" applyFill="1" applyBorder="1" applyAlignment="1" applyProtection="1">
      <alignment vertical="top"/>
      <protection locked="0"/>
    </xf>
    <xf numFmtId="4" fontId="21" fillId="0" borderId="13" xfId="3" applyNumberFormat="1" applyFont="1" applyFill="1" applyBorder="1" applyAlignment="1" applyProtection="1">
      <alignment vertical="top"/>
      <protection locked="0"/>
    </xf>
    <xf numFmtId="43" fontId="25" fillId="4" borderId="13" xfId="1" applyFont="1" applyFill="1" applyBorder="1" applyAlignment="1" applyProtection="1">
      <alignment vertical="center"/>
      <protection locked="0"/>
    </xf>
    <xf numFmtId="43" fontId="26" fillId="4" borderId="13" xfId="1" applyFont="1" applyFill="1" applyBorder="1" applyAlignment="1" applyProtection="1">
      <alignment vertical="center"/>
      <protection locked="0"/>
    </xf>
    <xf numFmtId="43" fontId="24" fillId="4" borderId="13" xfId="1" applyFon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3" fontId="16" fillId="5" borderId="0" xfId="1" applyFont="1" applyFill="1" applyProtection="1">
      <protection locked="0"/>
    </xf>
    <xf numFmtId="43" fontId="27" fillId="5" borderId="0" xfId="1" applyFont="1" applyFill="1" applyProtection="1">
      <protection locked="0"/>
    </xf>
    <xf numFmtId="43" fontId="9" fillId="4" borderId="0" xfId="1" applyFont="1" applyFill="1" applyProtection="1">
      <protection locked="0"/>
    </xf>
    <xf numFmtId="43" fontId="22" fillId="5" borderId="0" xfId="1" applyFont="1" applyFill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2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180975</xdr:colOff>
          <xdr:row>4</xdr:row>
          <xdr:rowOff>390525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180975</xdr:colOff>
          <xdr:row>6</xdr:row>
          <xdr:rowOff>400050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180975</xdr:colOff>
          <xdr:row>10</xdr:row>
          <xdr:rowOff>390525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180975</xdr:colOff>
          <xdr:row>8</xdr:row>
          <xdr:rowOff>390525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9" t="s">
        <v>829</v>
      </c>
      <c r="B1" s="170"/>
      <c r="C1" s="170"/>
      <c r="D1" s="170"/>
      <c r="E1" s="17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2" t="s">
        <v>3304</v>
      </c>
      <c r="D3" s="17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80" zoomScaleNormal="8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85" t="s">
        <v>542</v>
      </c>
      <c r="B1" s="185"/>
      <c r="C1" s="185"/>
      <c r="D1" s="185"/>
      <c r="E1" s="111"/>
      <c r="F1" s="111"/>
      <c r="G1" s="111"/>
      <c r="H1" s="111"/>
      <c r="I1" s="111"/>
      <c r="J1" s="111"/>
      <c r="K1" s="111"/>
    </row>
    <row r="2" spans="1:11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5"/>
    </row>
    <row r="3" spans="1:11" x14ac:dyDescent="0.25">
      <c r="A3" s="176" t="s">
        <v>166</v>
      </c>
      <c r="B3" s="177"/>
      <c r="C3" s="177"/>
      <c r="D3" s="178"/>
    </row>
    <row r="4" spans="1:11" x14ac:dyDescent="0.25">
      <c r="A4" s="179" t="str">
        <f>TRIMESTRE</f>
        <v>Del 1 de enero al 30 de marzo de 2018 (b)</v>
      </c>
      <c r="B4" s="180"/>
      <c r="C4" s="180"/>
      <c r="D4" s="181"/>
    </row>
    <row r="5" spans="1:11" x14ac:dyDescent="0.25">
      <c r="A5" s="182" t="s">
        <v>118</v>
      </c>
      <c r="B5" s="183"/>
      <c r="C5" s="183"/>
      <c r="D5" s="18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4">
        <f>SUM(B9:B11)</f>
        <v>15382383.452099999</v>
      </c>
      <c r="C8" s="154">
        <f t="shared" ref="C8:D8" si="0">SUM(C9:C11)</f>
        <v>11344053.710000001</v>
      </c>
      <c r="D8" s="154">
        <f t="shared" si="0"/>
        <v>11344053.710000001</v>
      </c>
    </row>
    <row r="9" spans="1:11" x14ac:dyDescent="0.25">
      <c r="A9" s="53" t="s">
        <v>169</v>
      </c>
      <c r="B9" s="153">
        <v>15382383.452099999</v>
      </c>
      <c r="C9" s="155">
        <v>11344053.710000001</v>
      </c>
      <c r="D9" s="155">
        <v>11344053.710000001</v>
      </c>
    </row>
    <row r="10" spans="1:11" x14ac:dyDescent="0.25">
      <c r="A10" s="53" t="s">
        <v>170</v>
      </c>
      <c r="B10" s="23">
        <v>0</v>
      </c>
      <c r="C10" s="23"/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4">
        <f>B14+B15</f>
        <v>15382383.452100001</v>
      </c>
      <c r="C13" s="154">
        <f t="shared" ref="C13:D13" si="2">C14+C15</f>
        <v>10095759.949999999</v>
      </c>
      <c r="D13" s="154">
        <f t="shared" si="2"/>
        <v>10095759.949999999</v>
      </c>
    </row>
    <row r="14" spans="1:11" x14ac:dyDescent="0.25">
      <c r="A14" s="53" t="s">
        <v>172</v>
      </c>
      <c r="B14" s="153">
        <v>15382383.452100001</v>
      </c>
      <c r="C14" s="155">
        <v>10095759.949999999</v>
      </c>
      <c r="D14" s="155">
        <v>10095759.949999999</v>
      </c>
    </row>
    <row r="15" spans="1:11" x14ac:dyDescent="0.25">
      <c r="A15" s="53" t="s">
        <v>173</v>
      </c>
      <c r="B15" s="23">
        <v>0</v>
      </c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4">
        <f t="shared" ref="C17" si="3">C18+C19</f>
        <v>0</v>
      </c>
      <c r="D17" s="154">
        <f>D18+D19</f>
        <v>0</v>
      </c>
    </row>
    <row r="18" spans="1:4" x14ac:dyDescent="0.25">
      <c r="A18" s="53" t="s">
        <v>175</v>
      </c>
      <c r="B18" s="119">
        <v>0</v>
      </c>
      <c r="C18" s="155">
        <v>0</v>
      </c>
      <c r="D18" s="155">
        <v>0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167">
        <f>B8-B13+B17</f>
        <v>-1.862645149230957E-9</v>
      </c>
      <c r="C21" s="154">
        <f>C8-C13+C17</f>
        <v>1248293.7600000016</v>
      </c>
      <c r="D21" s="154">
        <f t="shared" ref="D21" si="4">D8-D13+D17</f>
        <v>1248293.7600000016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67">
        <f>B21-B11</f>
        <v>-1.862645149230957E-9</v>
      </c>
      <c r="C23" s="154">
        <f>C21-C11</f>
        <v>1248293.7600000016</v>
      </c>
      <c r="D23" s="154">
        <f t="shared" ref="D23" si="5">D21-D11</f>
        <v>1248293.7600000016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67">
        <f>B23-B17</f>
        <v>-1.862645149230957E-9</v>
      </c>
      <c r="C25" s="154">
        <f>C23-C17</f>
        <v>1248293.7600000016</v>
      </c>
      <c r="D25" s="154">
        <f>D23-D17</f>
        <v>1248293.7600000016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68">
        <f>B25+B29</f>
        <v>-1.862645149230957E-9</v>
      </c>
      <c r="C33" s="154">
        <f t="shared" ref="C33:D33" si="7">C25+C29</f>
        <v>1248293.7600000016</v>
      </c>
      <c r="D33" s="154">
        <f t="shared" si="7"/>
        <v>1248293.7600000016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3">
        <f>B9</f>
        <v>15382383.452099999</v>
      </c>
      <c r="C48" s="155">
        <f>C9</f>
        <v>11344053.710000001</v>
      </c>
      <c r="D48" s="155">
        <f t="shared" ref="D48" si="11">D9</f>
        <v>11344053.710000001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3">
        <f>B14</f>
        <v>15382383.452100001</v>
      </c>
      <c r="C53" s="155">
        <f t="shared" ref="C53:D53" si="13">C14</f>
        <v>10095759.949999999</v>
      </c>
      <c r="D53" s="155">
        <f t="shared" si="13"/>
        <v>10095759.949999999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55">
        <f t="shared" ref="C55:D55" si="14">C18</f>
        <v>0</v>
      </c>
      <c r="D55" s="155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68">
        <f>B48+B49-B53+B55</f>
        <v>-1.862645149230957E-9</v>
      </c>
      <c r="C57" s="154">
        <f>C48+C49-C53+C55</f>
        <v>1248293.7600000016</v>
      </c>
      <c r="D57" s="154">
        <f t="shared" ref="D57" si="15">D48+D49-D53+D55</f>
        <v>1248293.7600000016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68">
        <f>B57-B49</f>
        <v>-1.862645149230957E-9</v>
      </c>
      <c r="C59" s="154">
        <f t="shared" ref="C59:D59" si="16">C57-C49</f>
        <v>1248293.7600000016</v>
      </c>
      <c r="D59" s="154">
        <f t="shared" si="16"/>
        <v>1248293.7600000016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15382383.452099999</v>
      </c>
      <c r="Q2" s="18">
        <f>'Formato 4'!C8</f>
        <v>11344053.710000001</v>
      </c>
      <c r="R2" s="18">
        <f>'Formato 4'!D8</f>
        <v>11344053.710000001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15382383.452099999</v>
      </c>
      <c r="Q3" s="18">
        <f>'Formato 4'!C9</f>
        <v>11344053.710000001</v>
      </c>
      <c r="R3" s="18">
        <f>'Formato 4'!D9</f>
        <v>11344053.710000001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15382383.452100001</v>
      </c>
      <c r="Q6" s="18">
        <f>'Formato 4'!C13</f>
        <v>10095759.949999999</v>
      </c>
      <c r="R6" s="18">
        <f>'Formato 4'!D13</f>
        <v>10095759.949999999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15382383.452100001</v>
      </c>
      <c r="Q7" s="18">
        <f>'Formato 4'!C14</f>
        <v>10095759.949999999</v>
      </c>
      <c r="R7" s="18">
        <f>'Formato 4'!D14</f>
        <v>10095759.949999999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-1.862645149230957E-9</v>
      </c>
      <c r="Q12" s="18">
        <f>'Formato 4'!C21</f>
        <v>1248293.7600000016</v>
      </c>
      <c r="R12" s="18">
        <f>'Formato 4'!D21</f>
        <v>1248293.7600000016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-1.862645149230957E-9</v>
      </c>
      <c r="Q13" s="18">
        <f>'Formato 4'!C23</f>
        <v>1248293.7600000016</v>
      </c>
      <c r="R13" s="18">
        <f>'Formato 4'!D23</f>
        <v>1248293.7600000016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-1.862645149230957E-9</v>
      </c>
      <c r="Q14" s="18">
        <f>'Formato 4'!C25</f>
        <v>1248293.7600000016</v>
      </c>
      <c r="R14" s="18">
        <f>'Formato 4'!D25</f>
        <v>1248293.7600000016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-1.862645149230957E-9</v>
      </c>
      <c r="Q18">
        <f>'Formato 4'!C33</f>
        <v>1248293.7600000016</v>
      </c>
      <c r="R18">
        <f>'Formato 4'!D33</f>
        <v>1248293.7600000016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15382383.452099999</v>
      </c>
      <c r="Q26">
        <f>'Formato 4'!C48</f>
        <v>11344053.710000001</v>
      </c>
      <c r="R26">
        <f>'Formato 4'!D48</f>
        <v>11344053.710000001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15382383.452100001</v>
      </c>
      <c r="Q30">
        <f>'Formato 4'!C53</f>
        <v>10095759.949999999</v>
      </c>
      <c r="R30">
        <f>'Formato 4'!D53</f>
        <v>10095759.949999999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85" zoomScaleNormal="85" workbookViewId="0">
      <selection activeCell="D42" sqref="D42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1" t="s">
        <v>206</v>
      </c>
      <c r="B1" s="191"/>
      <c r="C1" s="191"/>
      <c r="D1" s="191"/>
      <c r="E1" s="191"/>
      <c r="F1" s="191"/>
      <c r="G1" s="191"/>
    </row>
    <row r="2" spans="1:8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8" x14ac:dyDescent="0.25">
      <c r="A3" s="176" t="s">
        <v>207</v>
      </c>
      <c r="B3" s="177"/>
      <c r="C3" s="177"/>
      <c r="D3" s="177"/>
      <c r="E3" s="177"/>
      <c r="F3" s="177"/>
      <c r="G3" s="178"/>
    </row>
    <row r="4" spans="1:8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1"/>
    </row>
    <row r="5" spans="1:8" x14ac:dyDescent="0.25">
      <c r="A5" s="182" t="s">
        <v>118</v>
      </c>
      <c r="B5" s="183"/>
      <c r="C5" s="183"/>
      <c r="D5" s="183"/>
      <c r="E5" s="183"/>
      <c r="F5" s="183"/>
      <c r="G5" s="184"/>
    </row>
    <row r="6" spans="1:8" x14ac:dyDescent="0.25">
      <c r="A6" s="188" t="s">
        <v>214</v>
      </c>
      <c r="B6" s="190" t="s">
        <v>208</v>
      </c>
      <c r="C6" s="190"/>
      <c r="D6" s="190"/>
      <c r="E6" s="190"/>
      <c r="F6" s="190"/>
      <c r="G6" s="190" t="s">
        <v>209</v>
      </c>
    </row>
    <row r="7" spans="1:8" ht="30" x14ac:dyDescent="0.25">
      <c r="A7" s="18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9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/>
    </row>
    <row r="11" spans="1:8" x14ac:dyDescent="0.25">
      <c r="A11" s="53" t="s">
        <v>218</v>
      </c>
      <c r="B11" s="60"/>
      <c r="C11" s="60"/>
      <c r="D11" s="60"/>
      <c r="E11" s="60"/>
      <c r="F11" s="60"/>
      <c r="G11" s="60"/>
    </row>
    <row r="12" spans="1:8" x14ac:dyDescent="0.25">
      <c r="A12" s="53" t="s">
        <v>219</v>
      </c>
      <c r="B12" s="60"/>
      <c r="C12" s="60"/>
      <c r="D12" s="60"/>
      <c r="E12" s="60"/>
      <c r="F12" s="60"/>
      <c r="G12" s="60"/>
    </row>
    <row r="13" spans="1:8" x14ac:dyDescent="0.25">
      <c r="A13" s="53" t="s">
        <v>220</v>
      </c>
      <c r="B13" s="156">
        <v>0</v>
      </c>
      <c r="C13" s="156">
        <v>0</v>
      </c>
      <c r="D13" s="156">
        <v>0</v>
      </c>
      <c r="E13" s="156">
        <v>17000</v>
      </c>
      <c r="F13" s="156">
        <v>17000</v>
      </c>
      <c r="G13" s="156">
        <v>17000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/>
    </row>
    <row r="15" spans="1:8" x14ac:dyDescent="0.25">
      <c r="A15" s="53" t="s">
        <v>222</v>
      </c>
      <c r="B15" s="60"/>
      <c r="C15" s="60"/>
      <c r="D15" s="60"/>
      <c r="E15" s="60"/>
      <c r="F15" s="60"/>
      <c r="G15" s="60"/>
    </row>
    <row r="16" spans="1:8" x14ac:dyDescent="0.2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/>
    </row>
    <row r="18" spans="1:7" x14ac:dyDescent="0.2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x14ac:dyDescent="0.2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15382383.452099999</v>
      </c>
      <c r="C34" s="60">
        <v>2000000</v>
      </c>
      <c r="D34" s="60">
        <v>17382383.449999999</v>
      </c>
      <c r="E34" s="60">
        <v>11327053.710000001</v>
      </c>
      <c r="F34" s="60">
        <v>11327053.710000001</v>
      </c>
      <c r="G34" s="60">
        <v>-4055329.7420999985</v>
      </c>
    </row>
    <row r="35" spans="1:8" x14ac:dyDescent="0.25">
      <c r="A35" s="53" t="s">
        <v>241</v>
      </c>
      <c r="B35" s="156">
        <f>B36</f>
        <v>0</v>
      </c>
      <c r="C35" s="156">
        <v>0</v>
      </c>
      <c r="D35" s="156">
        <v>0</v>
      </c>
      <c r="E35" s="156">
        <f t="shared" ref="E35:F35" si="2">E36</f>
        <v>0</v>
      </c>
      <c r="F35" s="156">
        <f t="shared" si="2"/>
        <v>0</v>
      </c>
      <c r="G35" s="156">
        <f>G36</f>
        <v>0</v>
      </c>
    </row>
    <row r="36" spans="1:8" x14ac:dyDescent="0.25">
      <c r="A36" s="63" t="s">
        <v>242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156">
        <v>0</v>
      </c>
      <c r="C39" s="156"/>
      <c r="D39" s="156">
        <f>+C39+B39</f>
        <v>0</v>
      </c>
      <c r="E39" s="156"/>
      <c r="F39" s="156"/>
      <c r="G39" s="156">
        <f>+F39-B39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7">
        <f>SUM(B9,B10,B11,B12,B13,B14,B15,B16,B28,B34,B35,B37)</f>
        <v>15382383.452099999</v>
      </c>
      <c r="C41" s="157">
        <f t="shared" ref="C41:E41" si="4">SUM(C9,C10,C11,C12,C13,C14,C15,C16,C28,C34,C35,C37)</f>
        <v>2000000</v>
      </c>
      <c r="D41" s="157">
        <f t="shared" si="4"/>
        <v>17382383.449999999</v>
      </c>
      <c r="E41" s="157">
        <f>SUM(E9,E10,E11,E12,E13,E14,E15,E16,E28,E34,E35,E37)</f>
        <v>11344053.710000001</v>
      </c>
      <c r="F41" s="157">
        <f>SUM(F9,F10,F11,F12,F13,F14,F15,F16,F28,F34,F35,F37)</f>
        <v>11344053.710000001</v>
      </c>
      <c r="G41" s="157">
        <f>SUM(G9,G10,G11,G12,G13,G14,G15,G16,G28,G34,G35,G37)</f>
        <v>-4038329.7420999985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7">
        <f>B41+B65+B67</f>
        <v>15382383.452099999</v>
      </c>
      <c r="C70" s="157">
        <f t="shared" ref="C70:G70" si="10">C41+C65+C67</f>
        <v>2000000</v>
      </c>
      <c r="D70" s="157">
        <f t="shared" si="10"/>
        <v>17382383.449999999</v>
      </c>
      <c r="E70" s="157">
        <f t="shared" si="10"/>
        <v>11344053.710000001</v>
      </c>
      <c r="F70" s="157">
        <f t="shared" si="10"/>
        <v>11344053.710000001</v>
      </c>
      <c r="G70" s="157">
        <f t="shared" si="10"/>
        <v>-4038329.7420999985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17000</v>
      </c>
      <c r="T7" s="18">
        <f>'Formato 5'!F13</f>
        <v>17000</v>
      </c>
      <c r="U7" s="18">
        <f>'Formato 5'!G13</f>
        <v>17000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15382383.452099999</v>
      </c>
      <c r="Q28" s="18">
        <f>'Formato 5'!C34</f>
        <v>2000000</v>
      </c>
      <c r="R28" s="18">
        <f>'Formato 5'!D34</f>
        <v>17382383.449999999</v>
      </c>
      <c r="S28" s="18">
        <f>'Formato 5'!E34</f>
        <v>11327053.710000001</v>
      </c>
      <c r="T28" s="18">
        <f>'Formato 5'!F34</f>
        <v>11327053.710000001</v>
      </c>
      <c r="U28" s="18">
        <f>'Formato 5'!G34</f>
        <v>-4055329.7420999985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15382383.452099999</v>
      </c>
      <c r="Q34">
        <f>'Formato 5'!C41</f>
        <v>2000000</v>
      </c>
      <c r="R34">
        <f>'Formato 5'!D41</f>
        <v>17382383.449999999</v>
      </c>
      <c r="S34">
        <f>'Formato 5'!E41</f>
        <v>11344053.710000001</v>
      </c>
      <c r="T34">
        <f>'Formato 5'!F41</f>
        <v>11344053.710000001</v>
      </c>
      <c r="U34">
        <f>'Formato 5'!G41</f>
        <v>-4038329.7420999985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zoomScale="70" zoomScaleNormal="70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2" t="s">
        <v>3285</v>
      </c>
      <c r="B1" s="191"/>
      <c r="C1" s="191"/>
      <c r="D1" s="191"/>
      <c r="E1" s="191"/>
      <c r="F1" s="191"/>
      <c r="G1" s="191"/>
    </row>
    <row r="2" spans="1:7" x14ac:dyDescent="0.25">
      <c r="A2" s="195" t="str">
        <f>ENTE_PUBLICO_A</f>
        <v>Instituto Municipal de la juvnetud de León Guanajuato, Gobierno del Estado de Guanajuato (a)</v>
      </c>
      <c r="B2" s="195"/>
      <c r="C2" s="195"/>
      <c r="D2" s="195"/>
      <c r="E2" s="195"/>
      <c r="F2" s="195"/>
      <c r="G2" s="195"/>
    </row>
    <row r="3" spans="1:7" x14ac:dyDescent="0.25">
      <c r="A3" s="196" t="s">
        <v>277</v>
      </c>
      <c r="B3" s="196"/>
      <c r="C3" s="196"/>
      <c r="D3" s="196"/>
      <c r="E3" s="196"/>
      <c r="F3" s="196"/>
      <c r="G3" s="196"/>
    </row>
    <row r="4" spans="1:7" x14ac:dyDescent="0.25">
      <c r="A4" s="196" t="s">
        <v>278</v>
      </c>
      <c r="B4" s="196"/>
      <c r="C4" s="196"/>
      <c r="D4" s="196"/>
      <c r="E4" s="196"/>
      <c r="F4" s="196"/>
      <c r="G4" s="196"/>
    </row>
    <row r="5" spans="1:7" x14ac:dyDescent="0.25">
      <c r="A5" s="197" t="str">
        <f>TRIMESTRE</f>
        <v>Del 1 de enero al 30 de marzo de 2018 (b)</v>
      </c>
      <c r="B5" s="197"/>
      <c r="C5" s="197"/>
      <c r="D5" s="197"/>
      <c r="E5" s="197"/>
      <c r="F5" s="197"/>
      <c r="G5" s="197"/>
    </row>
    <row r="6" spans="1:7" x14ac:dyDescent="0.25">
      <c r="A6" s="189" t="s">
        <v>118</v>
      </c>
      <c r="B6" s="189"/>
      <c r="C6" s="189"/>
      <c r="D6" s="189"/>
      <c r="E6" s="189"/>
      <c r="F6" s="189"/>
      <c r="G6" s="189"/>
    </row>
    <row r="7" spans="1:7" ht="15" customHeight="1" x14ac:dyDescent="0.25">
      <c r="A7" s="193" t="s">
        <v>0</v>
      </c>
      <c r="B7" s="193" t="s">
        <v>279</v>
      </c>
      <c r="C7" s="193"/>
      <c r="D7" s="193"/>
      <c r="E7" s="193"/>
      <c r="F7" s="193"/>
      <c r="G7" s="194" t="s">
        <v>280</v>
      </c>
    </row>
    <row r="8" spans="1:7" ht="30" x14ac:dyDescent="0.25">
      <c r="A8" s="19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3"/>
    </row>
    <row r="9" spans="1:7" x14ac:dyDescent="0.25">
      <c r="A9" s="82" t="s">
        <v>285</v>
      </c>
      <c r="B9" s="158">
        <f>SUM(B10,B18,B28,B38,B48,B58,B62,B71,B75)</f>
        <v>15382383.452100001</v>
      </c>
      <c r="C9" s="158">
        <f t="shared" ref="C9:G9" si="0">SUM(C10,C18,C28,C38,C48,C58,C62,C71,C75)</f>
        <v>2000000</v>
      </c>
      <c r="D9" s="158">
        <f t="shared" si="0"/>
        <v>17382383.452100001</v>
      </c>
      <c r="E9" s="158">
        <f t="shared" si="0"/>
        <v>10095759.949999999</v>
      </c>
      <c r="F9" s="158">
        <f t="shared" si="0"/>
        <v>10095759.949999999</v>
      </c>
      <c r="G9" s="158">
        <f t="shared" si="0"/>
        <v>7286623.5021000002</v>
      </c>
    </row>
    <row r="10" spans="1:7" x14ac:dyDescent="0.25">
      <c r="A10" s="83" t="s">
        <v>286</v>
      </c>
      <c r="B10" s="159">
        <f>SUM(B11:B17)</f>
        <v>12745996.202100001</v>
      </c>
      <c r="C10" s="159">
        <f>SUM(C11:C17)</f>
        <v>0</v>
      </c>
      <c r="D10" s="159">
        <f t="shared" ref="D10:G10" si="1">SUM(D11:D17)</f>
        <v>12745996.202100001</v>
      </c>
      <c r="E10" s="159">
        <f t="shared" si="1"/>
        <v>7701125.5099999998</v>
      </c>
      <c r="F10" s="159">
        <f t="shared" si="1"/>
        <v>7701125.5099999998</v>
      </c>
      <c r="G10" s="159">
        <f t="shared" si="1"/>
        <v>5044870.6920999996</v>
      </c>
    </row>
    <row r="11" spans="1:7" x14ac:dyDescent="0.25">
      <c r="A11" s="84" t="s">
        <v>287</v>
      </c>
      <c r="B11" s="160">
        <v>7704408.9002999999</v>
      </c>
      <c r="C11" s="160">
        <v>0</v>
      </c>
      <c r="D11" s="160">
        <v>7704408.9002999999</v>
      </c>
      <c r="E11" s="160">
        <v>5070590.13</v>
      </c>
      <c r="F11" s="160">
        <v>5070590.13</v>
      </c>
      <c r="G11" s="160">
        <v>2633818.7703</v>
      </c>
    </row>
    <row r="12" spans="1:7" x14ac:dyDescent="0.25">
      <c r="A12" s="84" t="s">
        <v>288</v>
      </c>
      <c r="B12" s="160">
        <v>1423671.48</v>
      </c>
      <c r="C12" s="160">
        <v>0</v>
      </c>
      <c r="D12" s="160">
        <v>1423671.48</v>
      </c>
      <c r="E12" s="160">
        <v>758646.99000000011</v>
      </c>
      <c r="F12" s="160">
        <v>758646.99000000011</v>
      </c>
      <c r="G12" s="160">
        <v>665024.48999999987</v>
      </c>
    </row>
    <row r="13" spans="1:7" x14ac:dyDescent="0.25">
      <c r="A13" s="84" t="s">
        <v>289</v>
      </c>
      <c r="B13" s="160">
        <v>1313393.7453000001</v>
      </c>
      <c r="C13" s="160">
        <v>0</v>
      </c>
      <c r="D13" s="160">
        <v>1313393.7453000001</v>
      </c>
      <c r="E13" s="160">
        <v>0</v>
      </c>
      <c r="F13" s="160">
        <v>0</v>
      </c>
      <c r="G13" s="160">
        <v>1313393.7453000001</v>
      </c>
    </row>
    <row r="14" spans="1:7" x14ac:dyDescent="0.25">
      <c r="A14" s="84" t="s">
        <v>290</v>
      </c>
      <c r="B14" s="160">
        <v>1941878.673</v>
      </c>
      <c r="C14" s="160">
        <v>0</v>
      </c>
      <c r="D14" s="160">
        <v>1941878.673</v>
      </c>
      <c r="E14" s="160">
        <v>1094034.01</v>
      </c>
      <c r="F14" s="160">
        <v>1094034.01</v>
      </c>
      <c r="G14" s="160">
        <v>847844.66299999994</v>
      </c>
    </row>
    <row r="15" spans="1:7" x14ac:dyDescent="0.25">
      <c r="A15" s="84" t="s">
        <v>291</v>
      </c>
      <c r="B15" s="160">
        <v>362643.40350000013</v>
      </c>
      <c r="C15" s="160">
        <v>0</v>
      </c>
      <c r="D15" s="160">
        <v>362643.40350000013</v>
      </c>
      <c r="E15" s="160">
        <v>17264.86</v>
      </c>
      <c r="F15" s="160">
        <v>17264.86</v>
      </c>
      <c r="G15" s="160">
        <v>345378.54350000015</v>
      </c>
    </row>
    <row r="16" spans="1:7" x14ac:dyDescent="0.25">
      <c r="A16" s="84" t="s">
        <v>292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760589.52</v>
      </c>
      <c r="F17" s="80">
        <v>760589.52</v>
      </c>
      <c r="G17" s="80">
        <v>-760589.52</v>
      </c>
    </row>
    <row r="18" spans="1:7" x14ac:dyDescent="0.25">
      <c r="A18" s="83" t="s">
        <v>294</v>
      </c>
      <c r="B18" s="159">
        <f>SUM(B19:B27)</f>
        <v>645750</v>
      </c>
      <c r="C18" s="159">
        <f t="shared" ref="C18:F18" si="2">SUM(C19:C27)</f>
        <v>0</v>
      </c>
      <c r="D18" s="159">
        <f t="shared" si="2"/>
        <v>645750</v>
      </c>
      <c r="E18" s="159">
        <f t="shared" si="2"/>
        <v>396340.55</v>
      </c>
      <c r="F18" s="159">
        <f t="shared" si="2"/>
        <v>396340.55</v>
      </c>
      <c r="G18" s="159">
        <f>SUM(G19:G27)</f>
        <v>249409.44999999995</v>
      </c>
    </row>
    <row r="19" spans="1:7" x14ac:dyDescent="0.25">
      <c r="A19" s="84" t="s">
        <v>295</v>
      </c>
      <c r="B19" s="160">
        <v>92400</v>
      </c>
      <c r="C19" s="160">
        <v>0</v>
      </c>
      <c r="D19" s="160">
        <v>92400</v>
      </c>
      <c r="E19" s="160">
        <v>24935.57</v>
      </c>
      <c r="F19" s="160">
        <v>24935.57</v>
      </c>
      <c r="G19" s="160">
        <v>67464.429999999993</v>
      </c>
    </row>
    <row r="20" spans="1:7" x14ac:dyDescent="0.25">
      <c r="A20" s="84" t="s">
        <v>296</v>
      </c>
      <c r="B20" s="160">
        <v>12600</v>
      </c>
      <c r="C20" s="160">
        <v>0</v>
      </c>
      <c r="D20" s="160">
        <v>12600</v>
      </c>
      <c r="E20" s="160">
        <v>65228.07</v>
      </c>
      <c r="F20" s="160">
        <v>65228.07</v>
      </c>
      <c r="G20" s="160">
        <v>-52628.07</v>
      </c>
    </row>
    <row r="21" spans="1:7" x14ac:dyDescent="0.25">
      <c r="A21" s="84" t="s">
        <v>297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84" t="s">
        <v>298</v>
      </c>
      <c r="B22" s="160">
        <v>75600</v>
      </c>
      <c r="C22" s="160">
        <v>0</v>
      </c>
      <c r="D22" s="160">
        <v>75600</v>
      </c>
      <c r="E22" s="160">
        <v>0</v>
      </c>
      <c r="F22" s="160">
        <v>0</v>
      </c>
      <c r="G22" s="160">
        <v>75600</v>
      </c>
    </row>
    <row r="23" spans="1:7" x14ac:dyDescent="0.25">
      <c r="A23" s="84" t="s">
        <v>299</v>
      </c>
      <c r="B23" s="160">
        <v>5250</v>
      </c>
      <c r="C23" s="160">
        <v>0</v>
      </c>
      <c r="D23" s="160">
        <v>5250</v>
      </c>
      <c r="E23" s="160">
        <v>0</v>
      </c>
      <c r="F23" s="160">
        <v>0</v>
      </c>
      <c r="G23" s="160">
        <v>5250</v>
      </c>
    </row>
    <row r="24" spans="1:7" x14ac:dyDescent="0.25">
      <c r="A24" s="84" t="s">
        <v>300</v>
      </c>
      <c r="B24" s="160">
        <v>420000</v>
      </c>
      <c r="C24" s="160">
        <v>0</v>
      </c>
      <c r="D24" s="160">
        <v>420000</v>
      </c>
      <c r="E24" s="160">
        <v>86599.21</v>
      </c>
      <c r="F24" s="160">
        <v>86599.21</v>
      </c>
      <c r="G24" s="160">
        <v>333400.78999999998</v>
      </c>
    </row>
    <row r="25" spans="1:7" x14ac:dyDescent="0.25">
      <c r="A25" s="84" t="s">
        <v>301</v>
      </c>
      <c r="B25" s="160">
        <v>15750</v>
      </c>
      <c r="C25" s="160">
        <v>0</v>
      </c>
      <c r="D25" s="160">
        <v>15750</v>
      </c>
      <c r="E25" s="160">
        <v>110725.5</v>
      </c>
      <c r="F25" s="160">
        <v>110725.5</v>
      </c>
      <c r="G25" s="160">
        <v>-94975.5</v>
      </c>
    </row>
    <row r="26" spans="1:7" x14ac:dyDescent="0.25">
      <c r="A26" s="84" t="s">
        <v>302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x14ac:dyDescent="0.25">
      <c r="A27" s="84" t="s">
        <v>303</v>
      </c>
      <c r="B27" s="160">
        <v>24150</v>
      </c>
      <c r="C27" s="160">
        <v>0</v>
      </c>
      <c r="D27" s="160">
        <v>24150</v>
      </c>
      <c r="E27" s="160">
        <v>108852.2</v>
      </c>
      <c r="F27" s="160">
        <v>108852.2</v>
      </c>
      <c r="G27" s="160">
        <v>-84702.2</v>
      </c>
    </row>
    <row r="28" spans="1:7" x14ac:dyDescent="0.25">
      <c r="A28" s="83" t="s">
        <v>304</v>
      </c>
      <c r="B28" s="159">
        <f>SUM(B29:B37)</f>
        <v>1990637.25</v>
      </c>
      <c r="C28" s="159">
        <f t="shared" ref="C28:G28" si="3">SUM(C29:C37)</f>
        <v>2000000</v>
      </c>
      <c r="D28" s="159">
        <f t="shared" si="3"/>
        <v>3990637.25</v>
      </c>
      <c r="E28" s="159">
        <f t="shared" si="3"/>
        <v>1837093.8900000001</v>
      </c>
      <c r="F28" s="159">
        <f t="shared" si="3"/>
        <v>1837093.8900000001</v>
      </c>
      <c r="G28" s="159">
        <f t="shared" si="3"/>
        <v>2153543.3600000003</v>
      </c>
    </row>
    <row r="29" spans="1:7" x14ac:dyDescent="0.25">
      <c r="A29" s="84" t="s">
        <v>305</v>
      </c>
      <c r="B29" s="160">
        <v>151037.25</v>
      </c>
      <c r="C29" s="160">
        <v>0</v>
      </c>
      <c r="D29" s="160">
        <v>151037.25</v>
      </c>
      <c r="E29" s="160">
        <v>30285.83</v>
      </c>
      <c r="F29" s="160">
        <v>30285.83</v>
      </c>
      <c r="G29" s="160">
        <v>120751.42</v>
      </c>
    </row>
    <row r="30" spans="1:7" x14ac:dyDescent="0.25">
      <c r="A30" s="84" t="s">
        <v>306</v>
      </c>
      <c r="B30" s="160">
        <v>23100</v>
      </c>
      <c r="C30" s="160">
        <v>0</v>
      </c>
      <c r="D30" s="160">
        <v>23100</v>
      </c>
      <c r="E30" s="160">
        <v>47321.86</v>
      </c>
      <c r="F30" s="160">
        <v>47321.86</v>
      </c>
      <c r="G30" s="160">
        <v>-24221.86</v>
      </c>
    </row>
    <row r="31" spans="1:7" x14ac:dyDescent="0.25">
      <c r="A31" s="84" t="s">
        <v>307</v>
      </c>
      <c r="B31" s="160">
        <v>35700</v>
      </c>
      <c r="C31" s="160">
        <v>0</v>
      </c>
      <c r="D31" s="160">
        <v>35700</v>
      </c>
      <c r="E31" s="160">
        <v>421551.01</v>
      </c>
      <c r="F31" s="160">
        <v>421551.01</v>
      </c>
      <c r="G31" s="160">
        <v>-385851.01</v>
      </c>
    </row>
    <row r="32" spans="1:7" x14ac:dyDescent="0.25">
      <c r="A32" s="84" t="s">
        <v>308</v>
      </c>
      <c r="B32" s="160">
        <v>94500</v>
      </c>
      <c r="C32" s="160">
        <v>0</v>
      </c>
      <c r="D32" s="160">
        <v>94500</v>
      </c>
      <c r="E32" s="160">
        <v>42186.01</v>
      </c>
      <c r="F32" s="160">
        <v>42186.01</v>
      </c>
      <c r="G32" s="160">
        <v>52313.99</v>
      </c>
    </row>
    <row r="33" spans="1:7" x14ac:dyDescent="0.25">
      <c r="A33" s="84" t="s">
        <v>309</v>
      </c>
      <c r="B33" s="160">
        <v>270900</v>
      </c>
      <c r="C33" s="160">
        <v>0</v>
      </c>
      <c r="D33" s="160">
        <v>270900</v>
      </c>
      <c r="E33" s="160">
        <v>28630.71</v>
      </c>
      <c r="F33" s="160">
        <v>28630.71</v>
      </c>
      <c r="G33" s="160">
        <v>242269.29</v>
      </c>
    </row>
    <row r="34" spans="1:7" x14ac:dyDescent="0.25">
      <c r="A34" s="84" t="s">
        <v>310</v>
      </c>
      <c r="B34" s="160">
        <v>36750</v>
      </c>
      <c r="C34" s="160">
        <v>0</v>
      </c>
      <c r="D34" s="160">
        <v>36750</v>
      </c>
      <c r="E34" s="160">
        <v>61289.479999999996</v>
      </c>
      <c r="F34" s="160">
        <v>61289.479999999996</v>
      </c>
      <c r="G34" s="160">
        <v>-24539.479999999996</v>
      </c>
    </row>
    <row r="35" spans="1:7" x14ac:dyDescent="0.25">
      <c r="A35" s="84" t="s">
        <v>311</v>
      </c>
      <c r="B35" s="160">
        <v>63000</v>
      </c>
      <c r="C35" s="160">
        <v>0</v>
      </c>
      <c r="D35" s="160">
        <v>63000</v>
      </c>
      <c r="E35" s="160">
        <v>50129.06</v>
      </c>
      <c r="F35" s="160">
        <v>50129.06</v>
      </c>
      <c r="G35" s="160">
        <v>12870.940000000002</v>
      </c>
    </row>
    <row r="36" spans="1:7" x14ac:dyDescent="0.25">
      <c r="A36" s="84" t="s">
        <v>312</v>
      </c>
      <c r="B36" s="160">
        <v>1102500</v>
      </c>
      <c r="C36" s="160">
        <v>2000000</v>
      </c>
      <c r="D36" s="160">
        <v>3102500</v>
      </c>
      <c r="E36" s="160">
        <v>158038.38</v>
      </c>
      <c r="F36" s="160">
        <v>158038.38</v>
      </c>
      <c r="G36" s="160">
        <v>2944461.62</v>
      </c>
    </row>
    <row r="37" spans="1:7" x14ac:dyDescent="0.25">
      <c r="A37" s="84" t="s">
        <v>313</v>
      </c>
      <c r="B37" s="160">
        <v>213150</v>
      </c>
      <c r="C37" s="160">
        <v>0</v>
      </c>
      <c r="D37" s="160">
        <v>213150</v>
      </c>
      <c r="E37" s="160">
        <v>997661.55</v>
      </c>
      <c r="F37" s="160">
        <v>997661.55</v>
      </c>
      <c r="G37" s="160">
        <v>-784511.55</v>
      </c>
    </row>
    <row r="38" spans="1:7" x14ac:dyDescent="0.25">
      <c r="A38" s="83" t="s">
        <v>314</v>
      </c>
      <c r="B38" s="159">
        <f>SUM(B39:B47)</f>
        <v>0</v>
      </c>
      <c r="C38" s="159">
        <f t="shared" ref="C38:G38" si="4">SUM(C39:C47)</f>
        <v>0</v>
      </c>
      <c r="D38" s="159">
        <f t="shared" si="4"/>
        <v>0</v>
      </c>
      <c r="E38" s="159">
        <f t="shared" si="4"/>
        <v>158000</v>
      </c>
      <c r="F38" s="159">
        <f t="shared" si="4"/>
        <v>158000</v>
      </c>
      <c r="G38" s="159">
        <f t="shared" si="4"/>
        <v>-158000</v>
      </c>
    </row>
    <row r="39" spans="1:7" x14ac:dyDescent="0.25">
      <c r="A39" s="84" t="s">
        <v>315</v>
      </c>
      <c r="B39" s="160">
        <v>0</v>
      </c>
      <c r="C39" s="160">
        <v>0</v>
      </c>
      <c r="D39" s="160">
        <v>0</v>
      </c>
      <c r="E39" s="160">
        <v>0</v>
      </c>
      <c r="F39" s="160">
        <v>0</v>
      </c>
      <c r="G39" s="160">
        <v>0</v>
      </c>
    </row>
    <row r="40" spans="1:7" x14ac:dyDescent="0.25">
      <c r="A40" s="84" t="s">
        <v>316</v>
      </c>
      <c r="B40" s="160">
        <v>0</v>
      </c>
      <c r="C40" s="160">
        <v>0</v>
      </c>
      <c r="D40" s="160">
        <v>0</v>
      </c>
      <c r="E40" s="160">
        <v>0</v>
      </c>
      <c r="F40" s="160">
        <v>0</v>
      </c>
      <c r="G40" s="160">
        <v>0</v>
      </c>
    </row>
    <row r="41" spans="1:7" x14ac:dyDescent="0.25">
      <c r="A41" s="84" t="s">
        <v>317</v>
      </c>
      <c r="B41" s="160">
        <v>0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</row>
    <row r="42" spans="1:7" x14ac:dyDescent="0.25">
      <c r="A42" s="84" t="s">
        <v>318</v>
      </c>
      <c r="B42" s="160">
        <v>0</v>
      </c>
      <c r="C42" s="160">
        <v>0</v>
      </c>
      <c r="D42" s="160">
        <v>0</v>
      </c>
      <c r="E42" s="160">
        <v>158000</v>
      </c>
      <c r="F42" s="160">
        <v>158000</v>
      </c>
      <c r="G42" s="160">
        <v>-158000</v>
      </c>
    </row>
    <row r="43" spans="1:7" x14ac:dyDescent="0.25">
      <c r="A43" s="84" t="s">
        <v>319</v>
      </c>
      <c r="B43" s="160">
        <v>0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</row>
    <row r="44" spans="1:7" x14ac:dyDescent="0.25">
      <c r="A44" s="84" t="s">
        <v>320</v>
      </c>
      <c r="B44" s="160">
        <v>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</row>
    <row r="45" spans="1:7" x14ac:dyDescent="0.25">
      <c r="A45" s="84" t="s">
        <v>321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</row>
    <row r="46" spans="1:7" x14ac:dyDescent="0.25">
      <c r="A46" s="84" t="s">
        <v>322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</row>
    <row r="47" spans="1:7" x14ac:dyDescent="0.25">
      <c r="A47" s="84" t="s">
        <v>323</v>
      </c>
      <c r="B47" s="160">
        <v>0</v>
      </c>
      <c r="C47" s="160">
        <v>0</v>
      </c>
      <c r="D47" s="160">
        <v>0</v>
      </c>
      <c r="E47" s="160">
        <v>0</v>
      </c>
      <c r="F47" s="160">
        <v>0</v>
      </c>
      <c r="G47" s="160">
        <v>0</v>
      </c>
    </row>
    <row r="48" spans="1:7" x14ac:dyDescent="0.25">
      <c r="A48" s="83" t="s">
        <v>324</v>
      </c>
      <c r="B48" s="159">
        <f>SUM(B49:B57)</f>
        <v>0</v>
      </c>
      <c r="C48" s="159">
        <f t="shared" ref="C48:G48" si="5">SUM(C49:C57)</f>
        <v>0</v>
      </c>
      <c r="D48" s="159">
        <f t="shared" si="5"/>
        <v>0</v>
      </c>
      <c r="E48" s="159">
        <f t="shared" si="5"/>
        <v>3200</v>
      </c>
      <c r="F48" s="159">
        <f t="shared" si="5"/>
        <v>3200</v>
      </c>
      <c r="G48" s="159">
        <f t="shared" si="5"/>
        <v>-3200</v>
      </c>
    </row>
    <row r="49" spans="1:7" x14ac:dyDescent="0.25">
      <c r="A49" s="84" t="s">
        <v>325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</row>
    <row r="50" spans="1:7" x14ac:dyDescent="0.25">
      <c r="A50" s="84" t="s">
        <v>326</v>
      </c>
      <c r="B50" s="160">
        <v>0</v>
      </c>
      <c r="C50" s="160">
        <v>0</v>
      </c>
      <c r="D50" s="160">
        <v>0</v>
      </c>
      <c r="E50" s="160">
        <v>3200</v>
      </c>
      <c r="F50" s="160">
        <v>3200</v>
      </c>
      <c r="G50" s="160">
        <v>-3200</v>
      </c>
    </row>
    <row r="51" spans="1:7" x14ac:dyDescent="0.25">
      <c r="A51" s="84" t="s">
        <v>327</v>
      </c>
      <c r="B51" s="160">
        <v>0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</row>
    <row r="52" spans="1:7" x14ac:dyDescent="0.25">
      <c r="A52" s="84" t="s">
        <v>328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</row>
    <row r="53" spans="1:7" x14ac:dyDescent="0.25">
      <c r="A53" s="84" t="s">
        <v>329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</row>
    <row r="54" spans="1:7" x14ac:dyDescent="0.25">
      <c r="A54" s="84" t="s">
        <v>330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 x14ac:dyDescent="0.25">
      <c r="A55" s="84" t="s">
        <v>331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4" t="s">
        <v>332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4" t="s">
        <v>333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83" t="s">
        <v>334</v>
      </c>
      <c r="B58" s="159">
        <f>SUM(B59:B61)</f>
        <v>0</v>
      </c>
      <c r="C58" s="159">
        <f t="shared" ref="C58:G58" si="6">SUM(C59:C61)</f>
        <v>0</v>
      </c>
      <c r="D58" s="159">
        <f t="shared" si="6"/>
        <v>0</v>
      </c>
      <c r="E58" s="159">
        <f t="shared" si="6"/>
        <v>0</v>
      </c>
      <c r="F58" s="159">
        <f t="shared" si="6"/>
        <v>0</v>
      </c>
      <c r="G58" s="159">
        <f t="shared" si="6"/>
        <v>0</v>
      </c>
    </row>
    <row r="59" spans="1:7" x14ac:dyDescent="0.25">
      <c r="A59" s="84" t="s">
        <v>335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4" t="s">
        <v>336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4" t="s">
        <v>337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83" t="s">
        <v>338</v>
      </c>
      <c r="B62" s="160">
        <f>SUM(B63:B67,B69:B70)</f>
        <v>0</v>
      </c>
      <c r="C62" s="160">
        <f t="shared" ref="C62:G62" si="7">SUM(C63:C67,C69:C70)</f>
        <v>0</v>
      </c>
      <c r="D62" s="160">
        <f t="shared" si="7"/>
        <v>0</v>
      </c>
      <c r="E62" s="160">
        <f t="shared" si="7"/>
        <v>0</v>
      </c>
      <c r="F62" s="160">
        <f t="shared" si="7"/>
        <v>0</v>
      </c>
      <c r="G62" s="160">
        <f t="shared" si="7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3" t="s">
        <v>347</v>
      </c>
      <c r="B71" s="159">
        <f t="shared" ref="B71:G71" si="8">SUM(B72:B74)</f>
        <v>0</v>
      </c>
      <c r="C71" s="159">
        <f t="shared" si="8"/>
        <v>0</v>
      </c>
      <c r="D71" s="159">
        <f t="shared" si="8"/>
        <v>0</v>
      </c>
      <c r="E71" s="159">
        <f t="shared" si="8"/>
        <v>0</v>
      </c>
      <c r="F71" s="159">
        <f t="shared" si="8"/>
        <v>0</v>
      </c>
      <c r="G71" s="159">
        <f t="shared" si="8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5">
      <c r="A74" s="84" t="s">
        <v>350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83" t="s">
        <v>351</v>
      </c>
      <c r="B75" s="160">
        <f>SUM(B76:B82)</f>
        <v>0</v>
      </c>
      <c r="C75" s="160">
        <f t="shared" ref="C75:G75" si="9">SUM(C76:C82)</f>
        <v>0</v>
      </c>
      <c r="D75" s="160">
        <f t="shared" si="9"/>
        <v>0</v>
      </c>
      <c r="E75" s="160">
        <f t="shared" si="9"/>
        <v>0</v>
      </c>
      <c r="F75" s="160">
        <f t="shared" si="9"/>
        <v>0</v>
      </c>
      <c r="G75" s="160">
        <f t="shared" si="9"/>
        <v>0</v>
      </c>
    </row>
    <row r="76" spans="1:7" x14ac:dyDescent="0.25">
      <c r="A76" s="84" t="s">
        <v>352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0">SUM(C85,C93,C103,C113,C123,C133,C137,C146,C150)</f>
        <v>0</v>
      </c>
      <c r="D84" s="79">
        <f t="shared" si="10"/>
        <v>0</v>
      </c>
      <c r="E84" s="79">
        <f t="shared" si="10"/>
        <v>0</v>
      </c>
      <c r="F84" s="79">
        <f t="shared" si="10"/>
        <v>0</v>
      </c>
      <c r="G84" s="79">
        <f t="shared" si="1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2">SUM(C94:C102)</f>
        <v>0</v>
      </c>
      <c r="D93" s="80">
        <f t="shared" si="12"/>
        <v>0</v>
      </c>
      <c r="E93" s="80">
        <f t="shared" si="12"/>
        <v>0</v>
      </c>
      <c r="F93" s="80">
        <f t="shared" si="12"/>
        <v>0</v>
      </c>
      <c r="G93" s="80">
        <f t="shared" si="1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3">SUM(D104:D112)</f>
        <v>0</v>
      </c>
      <c r="E103" s="80">
        <f t="shared" si="13"/>
        <v>0</v>
      </c>
      <c r="F103" s="80">
        <f t="shared" si="13"/>
        <v>0</v>
      </c>
      <c r="G103" s="80">
        <f t="shared" si="13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14">SUM(C114:C122)</f>
        <v>0</v>
      </c>
      <c r="D113" s="80">
        <f t="shared" si="14"/>
        <v>0</v>
      </c>
      <c r="E113" s="80">
        <f t="shared" si="14"/>
        <v>0</v>
      </c>
      <c r="F113" s="80">
        <f t="shared" si="14"/>
        <v>0</v>
      </c>
      <c r="G113" s="80">
        <f t="shared" si="1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15">SUM(C124:C132)</f>
        <v>0</v>
      </c>
      <c r="D123" s="80">
        <f t="shared" si="15"/>
        <v>0</v>
      </c>
      <c r="E123" s="80">
        <f t="shared" si="15"/>
        <v>0</v>
      </c>
      <c r="F123" s="80">
        <f t="shared" si="15"/>
        <v>0</v>
      </c>
      <c r="G123" s="80">
        <f t="shared" si="1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58">
        <f>B9+B84</f>
        <v>15382383.452100001</v>
      </c>
      <c r="C159" s="158">
        <f t="shared" ref="C159:G159" si="20">C9+C84</f>
        <v>2000000</v>
      </c>
      <c r="D159" s="158">
        <f t="shared" si="20"/>
        <v>17382383.452100001</v>
      </c>
      <c r="E159" s="158">
        <f t="shared" si="20"/>
        <v>10095759.949999999</v>
      </c>
      <c r="F159" s="158">
        <f t="shared" si="20"/>
        <v>10095759.949999999</v>
      </c>
      <c r="G159" s="158">
        <f>G9+G84</f>
        <v>7286623.5021000002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15382383.452100001</v>
      </c>
      <c r="Q2" s="18">
        <f>'Formato 6 a)'!C9</f>
        <v>2000000</v>
      </c>
      <c r="R2" s="18">
        <f>'Formato 6 a)'!D9</f>
        <v>17382383.452100001</v>
      </c>
      <c r="S2" s="18">
        <f>'Formato 6 a)'!E9</f>
        <v>10095759.949999999</v>
      </c>
      <c r="T2" s="18">
        <f>'Formato 6 a)'!F9</f>
        <v>10095759.949999999</v>
      </c>
      <c r="U2" s="18">
        <f>'Formato 6 a)'!G9</f>
        <v>7286623.5021000002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12745996.202100001</v>
      </c>
      <c r="Q3" s="18">
        <f>'Formato 6 a)'!C10</f>
        <v>0</v>
      </c>
      <c r="R3" s="18">
        <f>'Formato 6 a)'!D10</f>
        <v>12745996.202100001</v>
      </c>
      <c r="S3" s="18">
        <f>'Formato 6 a)'!E10</f>
        <v>7701125.5099999998</v>
      </c>
      <c r="T3" s="18">
        <f>'Formato 6 a)'!F10</f>
        <v>7701125.5099999998</v>
      </c>
      <c r="U3" s="18">
        <f>'Formato 6 a)'!G10</f>
        <v>5044870.6920999996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7704408.9002999999</v>
      </c>
      <c r="Q4" s="18">
        <f>'Formato 6 a)'!C11</f>
        <v>0</v>
      </c>
      <c r="R4" s="18">
        <f>'Formato 6 a)'!D11</f>
        <v>7704408.9002999999</v>
      </c>
      <c r="S4" s="18">
        <f>'Formato 6 a)'!E11</f>
        <v>5070590.13</v>
      </c>
      <c r="T4" s="18">
        <f>'Formato 6 a)'!F11</f>
        <v>5070590.13</v>
      </c>
      <c r="U4" s="18">
        <f>'Formato 6 a)'!G11</f>
        <v>2633818.7703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1423671.48</v>
      </c>
      <c r="Q5" s="18">
        <f>'Formato 6 a)'!C12</f>
        <v>0</v>
      </c>
      <c r="R5" s="18">
        <f>'Formato 6 a)'!D12</f>
        <v>1423671.48</v>
      </c>
      <c r="S5" s="18">
        <f>'Formato 6 a)'!E12</f>
        <v>758646.99000000011</v>
      </c>
      <c r="T5" s="18">
        <f>'Formato 6 a)'!F12</f>
        <v>758646.99000000011</v>
      </c>
      <c r="U5" s="18">
        <f>'Formato 6 a)'!G12</f>
        <v>665024.48999999987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1313393.7453000001</v>
      </c>
      <c r="Q6" s="18">
        <f>'Formato 6 a)'!C13</f>
        <v>0</v>
      </c>
      <c r="R6" s="18">
        <f>'Formato 6 a)'!D13</f>
        <v>1313393.7453000001</v>
      </c>
      <c r="S6" s="18">
        <f>'Formato 6 a)'!E13</f>
        <v>0</v>
      </c>
      <c r="T6" s="18">
        <f>'Formato 6 a)'!F13</f>
        <v>0</v>
      </c>
      <c r="U6" s="18">
        <f>'Formato 6 a)'!G13</f>
        <v>1313393.7453000001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1941878.673</v>
      </c>
      <c r="Q7" s="18">
        <f>'Formato 6 a)'!C14</f>
        <v>0</v>
      </c>
      <c r="R7" s="18">
        <f>'Formato 6 a)'!D14</f>
        <v>1941878.673</v>
      </c>
      <c r="S7" s="18">
        <f>'Formato 6 a)'!E14</f>
        <v>1094034.01</v>
      </c>
      <c r="T7" s="18">
        <f>'Formato 6 a)'!F14</f>
        <v>1094034.01</v>
      </c>
      <c r="U7" s="18">
        <f>'Formato 6 a)'!G14</f>
        <v>847844.66299999994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362643.40350000013</v>
      </c>
      <c r="Q8" s="18">
        <f>'Formato 6 a)'!C15</f>
        <v>0</v>
      </c>
      <c r="R8" s="18">
        <f>'Formato 6 a)'!D15</f>
        <v>362643.40350000013</v>
      </c>
      <c r="S8" s="18">
        <f>'Formato 6 a)'!E15</f>
        <v>17264.86</v>
      </c>
      <c r="T8" s="18">
        <f>'Formato 6 a)'!F15</f>
        <v>17264.86</v>
      </c>
      <c r="U8" s="18">
        <f>'Formato 6 a)'!G15</f>
        <v>345378.54350000015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760589.52</v>
      </c>
      <c r="T10" s="18">
        <f>'Formato 6 a)'!F17</f>
        <v>760589.52</v>
      </c>
      <c r="U10" s="18">
        <f>'Formato 6 a)'!G17</f>
        <v>-760589.52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645750</v>
      </c>
      <c r="Q11" s="18">
        <f>'Formato 6 a)'!C18</f>
        <v>0</v>
      </c>
      <c r="R11" s="18">
        <f>'Formato 6 a)'!D18</f>
        <v>645750</v>
      </c>
      <c r="S11" s="18">
        <f>'Formato 6 a)'!E18</f>
        <v>396340.55</v>
      </c>
      <c r="T11" s="18">
        <f>'Formato 6 a)'!F18</f>
        <v>396340.55</v>
      </c>
      <c r="U11" s="18">
        <f>'Formato 6 a)'!G18</f>
        <v>249409.44999999995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92400</v>
      </c>
      <c r="Q12" s="18">
        <f>'Formato 6 a)'!C19</f>
        <v>0</v>
      </c>
      <c r="R12" s="18">
        <f>'Formato 6 a)'!D19</f>
        <v>92400</v>
      </c>
      <c r="S12" s="18">
        <f>'Formato 6 a)'!E19</f>
        <v>24935.57</v>
      </c>
      <c r="T12" s="18">
        <f>'Formato 6 a)'!F19</f>
        <v>24935.57</v>
      </c>
      <c r="U12" s="18">
        <f>'Formato 6 a)'!G19</f>
        <v>67464.429999999993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12600</v>
      </c>
      <c r="Q13" s="18">
        <f>'Formato 6 a)'!C20</f>
        <v>0</v>
      </c>
      <c r="R13" s="18">
        <f>'Formato 6 a)'!D20</f>
        <v>12600</v>
      </c>
      <c r="S13" s="18">
        <f>'Formato 6 a)'!E20</f>
        <v>65228.07</v>
      </c>
      <c r="T13" s="18">
        <f>'Formato 6 a)'!F20</f>
        <v>65228.07</v>
      </c>
      <c r="U13" s="18">
        <f>'Formato 6 a)'!G20</f>
        <v>-52628.07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75600</v>
      </c>
      <c r="Q15" s="18">
        <f>'Formato 6 a)'!C22</f>
        <v>0</v>
      </c>
      <c r="R15" s="18">
        <f>'Formato 6 a)'!D22</f>
        <v>75600</v>
      </c>
      <c r="S15" s="18">
        <f>'Formato 6 a)'!E22</f>
        <v>0</v>
      </c>
      <c r="T15" s="18">
        <f>'Formato 6 a)'!F22</f>
        <v>0</v>
      </c>
      <c r="U15" s="18">
        <f>'Formato 6 a)'!G22</f>
        <v>75600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5250</v>
      </c>
      <c r="Q16" s="18">
        <f>'Formato 6 a)'!C23</f>
        <v>0</v>
      </c>
      <c r="R16" s="18">
        <f>'Formato 6 a)'!D23</f>
        <v>5250</v>
      </c>
      <c r="S16" s="18">
        <f>'Formato 6 a)'!E23</f>
        <v>0</v>
      </c>
      <c r="T16" s="18">
        <f>'Formato 6 a)'!F23</f>
        <v>0</v>
      </c>
      <c r="U16" s="18">
        <f>'Formato 6 a)'!G23</f>
        <v>5250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420000</v>
      </c>
      <c r="Q17" s="18">
        <f>'Formato 6 a)'!C24</f>
        <v>0</v>
      </c>
      <c r="R17" s="18">
        <f>'Formato 6 a)'!D24</f>
        <v>420000</v>
      </c>
      <c r="S17" s="18">
        <f>'Formato 6 a)'!E24</f>
        <v>86599.21</v>
      </c>
      <c r="T17" s="18">
        <f>'Formato 6 a)'!F24</f>
        <v>86599.21</v>
      </c>
      <c r="U17" s="18">
        <f>'Formato 6 a)'!G24</f>
        <v>333400.78999999998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15750</v>
      </c>
      <c r="Q18" s="18">
        <f>'Formato 6 a)'!C25</f>
        <v>0</v>
      </c>
      <c r="R18" s="18">
        <f>'Formato 6 a)'!D25</f>
        <v>15750</v>
      </c>
      <c r="S18" s="18">
        <f>'Formato 6 a)'!E25</f>
        <v>110725.5</v>
      </c>
      <c r="T18" s="18">
        <f>'Formato 6 a)'!F25</f>
        <v>110725.5</v>
      </c>
      <c r="U18" s="18">
        <f>'Formato 6 a)'!G25</f>
        <v>-94975.5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24150</v>
      </c>
      <c r="Q20" s="18">
        <f>'Formato 6 a)'!C27</f>
        <v>0</v>
      </c>
      <c r="R20" s="18">
        <f>'Formato 6 a)'!D27</f>
        <v>24150</v>
      </c>
      <c r="S20" s="18">
        <f>'Formato 6 a)'!E27</f>
        <v>108852.2</v>
      </c>
      <c r="T20" s="18">
        <f>'Formato 6 a)'!F27</f>
        <v>108852.2</v>
      </c>
      <c r="U20" s="18">
        <f>'Formato 6 a)'!G27</f>
        <v>-84702.2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1990637.25</v>
      </c>
      <c r="Q21" s="18">
        <f>'Formato 6 a)'!C28</f>
        <v>2000000</v>
      </c>
      <c r="R21" s="18">
        <f>'Formato 6 a)'!D28</f>
        <v>3990637.25</v>
      </c>
      <c r="S21" s="18">
        <f>'Formato 6 a)'!E28</f>
        <v>1837093.8900000001</v>
      </c>
      <c r="T21" s="18">
        <f>'Formato 6 a)'!F28</f>
        <v>1837093.8900000001</v>
      </c>
      <c r="U21" s="18">
        <f>'Formato 6 a)'!G28</f>
        <v>2153543.3600000003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151037.25</v>
      </c>
      <c r="Q22" s="18">
        <f>'Formato 6 a)'!C29</f>
        <v>0</v>
      </c>
      <c r="R22" s="18">
        <f>'Formato 6 a)'!D29</f>
        <v>151037.25</v>
      </c>
      <c r="S22" s="18">
        <f>'Formato 6 a)'!E29</f>
        <v>30285.83</v>
      </c>
      <c r="T22" s="18">
        <f>'Formato 6 a)'!F29</f>
        <v>30285.83</v>
      </c>
      <c r="U22" s="18">
        <f>'Formato 6 a)'!G29</f>
        <v>120751.42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23100</v>
      </c>
      <c r="Q23" s="18">
        <f>'Formato 6 a)'!C30</f>
        <v>0</v>
      </c>
      <c r="R23" s="18">
        <f>'Formato 6 a)'!D30</f>
        <v>23100</v>
      </c>
      <c r="S23" s="18">
        <f>'Formato 6 a)'!E30</f>
        <v>47321.86</v>
      </c>
      <c r="T23" s="18">
        <f>'Formato 6 a)'!F30</f>
        <v>47321.86</v>
      </c>
      <c r="U23" s="18">
        <f>'Formato 6 a)'!G30</f>
        <v>-24221.86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35700</v>
      </c>
      <c r="Q24" s="18">
        <f>'Formato 6 a)'!C31</f>
        <v>0</v>
      </c>
      <c r="R24" s="18">
        <f>'Formato 6 a)'!D31</f>
        <v>35700</v>
      </c>
      <c r="S24" s="18">
        <f>'Formato 6 a)'!E31</f>
        <v>421551.01</v>
      </c>
      <c r="T24" s="18">
        <f>'Formato 6 a)'!F31</f>
        <v>421551.01</v>
      </c>
      <c r="U24" s="18">
        <f>'Formato 6 a)'!G31</f>
        <v>-385851.01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94500</v>
      </c>
      <c r="Q25" s="18">
        <f>'Formato 6 a)'!C32</f>
        <v>0</v>
      </c>
      <c r="R25" s="18">
        <f>'Formato 6 a)'!D32</f>
        <v>94500</v>
      </c>
      <c r="S25" s="18">
        <f>'Formato 6 a)'!E32</f>
        <v>42186.01</v>
      </c>
      <c r="T25" s="18">
        <f>'Formato 6 a)'!F32</f>
        <v>42186.01</v>
      </c>
      <c r="U25" s="18">
        <f>'Formato 6 a)'!G32</f>
        <v>52313.99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270900</v>
      </c>
      <c r="Q26" s="18">
        <f>'Formato 6 a)'!C33</f>
        <v>0</v>
      </c>
      <c r="R26" s="18">
        <f>'Formato 6 a)'!D33</f>
        <v>270900</v>
      </c>
      <c r="S26" s="18">
        <f>'Formato 6 a)'!E33</f>
        <v>28630.71</v>
      </c>
      <c r="T26" s="18">
        <f>'Formato 6 a)'!F33</f>
        <v>28630.71</v>
      </c>
      <c r="U26" s="18">
        <f>'Formato 6 a)'!G33</f>
        <v>242269.29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36750</v>
      </c>
      <c r="Q27" s="18">
        <f>'Formato 6 a)'!C34</f>
        <v>0</v>
      </c>
      <c r="R27" s="18">
        <f>'Formato 6 a)'!D34</f>
        <v>36750</v>
      </c>
      <c r="S27" s="18">
        <f>'Formato 6 a)'!E34</f>
        <v>61289.479999999996</v>
      </c>
      <c r="T27" s="18">
        <f>'Formato 6 a)'!F34</f>
        <v>61289.479999999996</v>
      </c>
      <c r="U27" s="18">
        <f>'Formato 6 a)'!G34</f>
        <v>-24539.479999999996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63000</v>
      </c>
      <c r="Q28" s="18">
        <f>'Formato 6 a)'!C35</f>
        <v>0</v>
      </c>
      <c r="R28" s="18">
        <f>'Formato 6 a)'!D35</f>
        <v>63000</v>
      </c>
      <c r="S28" s="18">
        <f>'Formato 6 a)'!E35</f>
        <v>50129.06</v>
      </c>
      <c r="T28" s="18">
        <f>'Formato 6 a)'!F35</f>
        <v>50129.06</v>
      </c>
      <c r="U28" s="18">
        <f>'Formato 6 a)'!G35</f>
        <v>12870.940000000002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1102500</v>
      </c>
      <c r="Q29" s="18">
        <f>'Formato 6 a)'!C36</f>
        <v>2000000</v>
      </c>
      <c r="R29" s="18">
        <f>'Formato 6 a)'!D36</f>
        <v>3102500</v>
      </c>
      <c r="S29" s="18">
        <f>'Formato 6 a)'!E36</f>
        <v>158038.38</v>
      </c>
      <c r="T29" s="18">
        <f>'Formato 6 a)'!F36</f>
        <v>158038.38</v>
      </c>
      <c r="U29" s="18">
        <f>'Formato 6 a)'!G36</f>
        <v>2944461.62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213150</v>
      </c>
      <c r="Q30" s="18">
        <f>'Formato 6 a)'!C37</f>
        <v>0</v>
      </c>
      <c r="R30" s="18">
        <f>'Formato 6 a)'!D37</f>
        <v>213150</v>
      </c>
      <c r="S30" s="18">
        <f>'Formato 6 a)'!E37</f>
        <v>997661.55</v>
      </c>
      <c r="T30" s="18">
        <f>'Formato 6 a)'!F37</f>
        <v>997661.55</v>
      </c>
      <c r="U30" s="18">
        <f>'Formato 6 a)'!G37</f>
        <v>-784511.55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158000</v>
      </c>
      <c r="T31" s="18">
        <f>'Formato 6 a)'!F38</f>
        <v>158000</v>
      </c>
      <c r="U31" s="18">
        <f>'Formato 6 a)'!G38</f>
        <v>-158000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158000</v>
      </c>
      <c r="T35" s="18">
        <f>'Formato 6 a)'!F42</f>
        <v>158000</v>
      </c>
      <c r="U35" s="18">
        <f>'Formato 6 a)'!G42</f>
        <v>-158000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3200</v>
      </c>
      <c r="T41" s="18">
        <f>'Formato 6 a)'!F48</f>
        <v>3200</v>
      </c>
      <c r="U41" s="18">
        <f>'Formato 6 a)'!G48</f>
        <v>-3200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3200</v>
      </c>
      <c r="T43" s="18">
        <f>'Formato 6 a)'!F50</f>
        <v>3200</v>
      </c>
      <c r="U43" s="18">
        <f>'Formato 6 a)'!G50</f>
        <v>-3200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15382383.452100001</v>
      </c>
      <c r="Q150">
        <f>'Formato 6 a)'!C159</f>
        <v>2000000</v>
      </c>
      <c r="R150">
        <f>'Formato 6 a)'!D159</f>
        <v>17382383.452100001</v>
      </c>
      <c r="S150">
        <f>'Formato 6 a)'!E159</f>
        <v>10095759.949999999</v>
      </c>
      <c r="T150">
        <f>'Formato 6 a)'!F159</f>
        <v>10095759.949999999</v>
      </c>
      <c r="U150">
        <f>'Formato 6 a)'!G159</f>
        <v>7286623.5021000002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3"/>
  <sheetViews>
    <sheetView showGridLines="0" topLeftCell="A6" zoomScale="90" zoomScaleNormal="90" workbookViewId="0">
      <selection activeCell="B9" sqref="B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2" t="s">
        <v>3290</v>
      </c>
      <c r="B1" s="192"/>
      <c r="C1" s="192"/>
      <c r="D1" s="192"/>
      <c r="E1" s="192"/>
      <c r="F1" s="192"/>
      <c r="G1" s="192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277</v>
      </c>
      <c r="B3" s="177"/>
      <c r="C3" s="177"/>
      <c r="D3" s="177"/>
      <c r="E3" s="177"/>
      <c r="F3" s="177"/>
      <c r="G3" s="178"/>
    </row>
    <row r="4" spans="1:7" x14ac:dyDescent="0.25">
      <c r="A4" s="176" t="s">
        <v>431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0</v>
      </c>
      <c r="B7" s="190" t="s">
        <v>279</v>
      </c>
      <c r="C7" s="190"/>
      <c r="D7" s="190"/>
      <c r="E7" s="190"/>
      <c r="F7" s="190"/>
      <c r="G7" s="194" t="s">
        <v>280</v>
      </c>
    </row>
    <row r="8" spans="1:7" ht="30" x14ac:dyDescent="0.25">
      <c r="A8" s="18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3"/>
    </row>
    <row r="9" spans="1:7" x14ac:dyDescent="0.25">
      <c r="A9" s="52" t="s">
        <v>440</v>
      </c>
      <c r="B9" s="158">
        <f>SUM(B10:GASTO_NE_FIN_01)</f>
        <v>15382383.452100001</v>
      </c>
      <c r="C9" s="158">
        <f>SUM(C10:GASTO_NE_FIN_02)</f>
        <v>2000000</v>
      </c>
      <c r="D9" s="158">
        <f>SUM(D10:GASTO_NE_FIN_03)</f>
        <v>17382383.452100001</v>
      </c>
      <c r="E9" s="158">
        <f>SUM(E10:GASTO_NE_FIN_04)</f>
        <v>10095759.949999999</v>
      </c>
      <c r="F9" s="158">
        <f>SUM(F10:GASTO_NE_FIN_05)</f>
        <v>10095759.949999999</v>
      </c>
      <c r="G9" s="158">
        <f>SUM(G10:GASTO_NE_FIN_06)</f>
        <v>7286623.5021000002</v>
      </c>
    </row>
    <row r="10" spans="1:7" s="24" customFormat="1" x14ac:dyDescent="0.25">
      <c r="A10" s="143" t="s">
        <v>3305</v>
      </c>
      <c r="B10" s="160">
        <v>15382383.452100001</v>
      </c>
      <c r="C10" s="160">
        <v>2000000</v>
      </c>
      <c r="D10" s="160">
        <v>17382383.452100001</v>
      </c>
      <c r="E10" s="160">
        <v>10095759.949999999</v>
      </c>
      <c r="F10" s="160">
        <v>10095759.949999999</v>
      </c>
      <c r="G10" s="160">
        <v>7286623.5021000002</v>
      </c>
    </row>
    <row r="11" spans="1:7" s="24" customFormat="1" x14ac:dyDescent="0.25">
      <c r="A11" s="143" t="s">
        <v>3306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s="24" customFormat="1" x14ac:dyDescent="0.25">
      <c r="A12" s="143" t="s">
        <v>3307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s="24" customFormat="1" x14ac:dyDescent="0.25">
      <c r="A13" s="143" t="s">
        <v>3308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s="24" customFormat="1" x14ac:dyDescent="0.25">
      <c r="A14" s="143" t="s">
        <v>3309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s="24" customFormat="1" x14ac:dyDescent="0.25">
      <c r="A15" s="143" t="s">
        <v>3310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s="24" customFormat="1" x14ac:dyDescent="0.25">
      <c r="A16" s="143" t="s">
        <v>3311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s="24" customFormat="1" x14ac:dyDescent="0.25">
      <c r="A17" s="143" t="s">
        <v>3312</v>
      </c>
      <c r="B17" s="160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s="24" customFormat="1" x14ac:dyDescent="0.25">
      <c r="A18" s="143" t="s">
        <v>3313</v>
      </c>
      <c r="B18" s="160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 s="24" customFormat="1" x14ac:dyDescent="0.25">
      <c r="A19" s="143" t="s">
        <v>3314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x14ac:dyDescent="0.2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x14ac:dyDescent="0.25">
      <c r="A22" s="143" t="s">
        <v>432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25">
      <c r="A23" s="143" t="s">
        <v>433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25">
      <c r="A24" s="143" t="s">
        <v>434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25">
      <c r="A25" s="143" t="s">
        <v>435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25">
      <c r="A26" s="143" t="s">
        <v>436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25">
      <c r="A27" s="143" t="s">
        <v>437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s="24" customFormat="1" x14ac:dyDescent="0.25">
      <c r="A28" s="143" t="s">
        <v>438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s="24" customFormat="1" x14ac:dyDescent="0.25">
      <c r="A29" s="143" t="s">
        <v>439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76" t="s">
        <v>686</v>
      </c>
      <c r="B30" s="54"/>
      <c r="C30" s="54"/>
      <c r="D30" s="54"/>
      <c r="E30" s="54"/>
      <c r="F30" s="54"/>
      <c r="G30" s="54"/>
    </row>
    <row r="31" spans="1:7" x14ac:dyDescent="0.25">
      <c r="A31" s="55" t="s">
        <v>360</v>
      </c>
      <c r="B31" s="158">
        <f>GASTO_NE_T1+GASTO_E_T1</f>
        <v>15382383.452100001</v>
      </c>
      <c r="C31" s="158">
        <f>GASTO_NE_T2+GASTO_E_T2</f>
        <v>2000000</v>
      </c>
      <c r="D31" s="158">
        <f>GASTO_NE_T3+GASTO_E_T3</f>
        <v>17382383.452100001</v>
      </c>
      <c r="E31" s="158">
        <f>GASTO_NE_T4+GASTO_E_T4</f>
        <v>10095759.949999999</v>
      </c>
      <c r="F31" s="158">
        <f>GASTO_NE_T5+GASTO_E_T5</f>
        <v>10095759.949999999</v>
      </c>
      <c r="G31" s="158">
        <f>GASTO_NE_T6+GASTO_E_T6</f>
        <v>7286623.5021000002</v>
      </c>
    </row>
    <row r="32" spans="1:7" x14ac:dyDescent="0.25">
      <c r="A32" s="58"/>
      <c r="B32" s="65"/>
      <c r="C32" s="65"/>
      <c r="D32" s="65"/>
      <c r="E32" s="65"/>
      <c r="F32" s="65"/>
      <c r="G32" s="78"/>
    </row>
    <row r="33" spans="1:1" hidden="1" x14ac:dyDescent="0.25">
      <c r="A3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15382383.452100001</v>
      </c>
      <c r="Q2" s="18">
        <f>GASTO_NE_T2</f>
        <v>2000000</v>
      </c>
      <c r="R2" s="18">
        <f>GASTO_NE_T3</f>
        <v>17382383.452100001</v>
      </c>
      <c r="S2" s="18">
        <f>GASTO_NE_T4</f>
        <v>10095759.949999999</v>
      </c>
      <c r="T2" s="18">
        <f>GASTO_NE_T5</f>
        <v>10095759.949999999</v>
      </c>
      <c r="U2" s="18">
        <f>GASTO_NE_T6</f>
        <v>7286623.5021000002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15382383.452100001</v>
      </c>
      <c r="Q4" s="18">
        <f>TOTAL_E_T2</f>
        <v>2000000</v>
      </c>
      <c r="R4" s="18">
        <f>TOTAL_E_T3</f>
        <v>17382383.452100001</v>
      </c>
      <c r="S4" s="18">
        <f>TOTAL_E_T4</f>
        <v>10095759.949999999</v>
      </c>
      <c r="T4" s="18">
        <f>TOTAL_E_T5</f>
        <v>10095759.949999999</v>
      </c>
      <c r="U4" s="18">
        <f>TOTAL_E_T6</f>
        <v>7286623.5021000002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opLeftCell="A68" zoomScale="90" zoomScaleNormal="90" workbookViewId="0">
      <selection activeCell="B78" sqref="B7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8" t="s">
        <v>3289</v>
      </c>
      <c r="B1" s="199"/>
      <c r="C1" s="199"/>
      <c r="D1" s="199"/>
      <c r="E1" s="199"/>
      <c r="F1" s="199"/>
      <c r="G1" s="199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396</v>
      </c>
      <c r="B3" s="177"/>
      <c r="C3" s="177"/>
      <c r="D3" s="177"/>
      <c r="E3" s="177"/>
      <c r="F3" s="177"/>
      <c r="G3" s="178"/>
    </row>
    <row r="4" spans="1:7" x14ac:dyDescent="0.25">
      <c r="A4" s="176" t="s">
        <v>397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77" t="s">
        <v>0</v>
      </c>
      <c r="B7" s="182" t="s">
        <v>279</v>
      </c>
      <c r="C7" s="183"/>
      <c r="D7" s="183"/>
      <c r="E7" s="183"/>
      <c r="F7" s="184"/>
      <c r="G7" s="194" t="s">
        <v>3286</v>
      </c>
    </row>
    <row r="8" spans="1:7" ht="30.75" customHeight="1" x14ac:dyDescent="0.25">
      <c r="A8" s="17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3"/>
    </row>
    <row r="9" spans="1:7" x14ac:dyDescent="0.25">
      <c r="A9" s="52" t="s">
        <v>363</v>
      </c>
      <c r="B9" s="70">
        <f>SUM(B10,B19,B27,B37)</f>
        <v>15382383.452100001</v>
      </c>
      <c r="C9" s="70">
        <f t="shared" ref="C9:G9" si="0">SUM(C10,C19,C27,C37)</f>
        <v>2000000</v>
      </c>
      <c r="D9" s="70">
        <f t="shared" si="0"/>
        <v>17382383.452100001</v>
      </c>
      <c r="E9" s="70">
        <f t="shared" si="0"/>
        <v>10095759.949999999</v>
      </c>
      <c r="F9" s="70">
        <f t="shared" si="0"/>
        <v>10095759.949999999</v>
      </c>
      <c r="G9" s="70">
        <f t="shared" si="0"/>
        <v>7286623.502100002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15382383.452100001</v>
      </c>
      <c r="C19" s="71">
        <f t="shared" ref="C19:F19" si="2">SUM(C20:C26)</f>
        <v>2000000</v>
      </c>
      <c r="D19" s="71">
        <f t="shared" si="2"/>
        <v>17382383.452100001</v>
      </c>
      <c r="E19" s="71">
        <f t="shared" si="2"/>
        <v>10095759.949999999</v>
      </c>
      <c r="F19" s="71">
        <f t="shared" si="2"/>
        <v>10095759.949999999</v>
      </c>
      <c r="G19" s="71">
        <f>SUM(G20:G26)</f>
        <v>7286623.502100002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71"/>
      <c r="C23" s="71"/>
      <c r="D23" s="71"/>
      <c r="E23" s="71"/>
      <c r="F23" s="71"/>
      <c r="G23" s="72"/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>
        <v>15382383.452100001</v>
      </c>
      <c r="C26" s="71">
        <v>2000000</v>
      </c>
      <c r="D26" s="71">
        <v>17382383.452100001</v>
      </c>
      <c r="E26" s="71">
        <v>10095759.949999999</v>
      </c>
      <c r="F26" s="71">
        <v>10095759.949999999</v>
      </c>
      <c r="G26" s="72">
        <v>7286623.502100002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15382383.452100001</v>
      </c>
      <c r="C77" s="73">
        <f t="shared" ref="C77:F77" si="10">C43+C9</f>
        <v>2000000</v>
      </c>
      <c r="D77" s="73">
        <f t="shared" si="10"/>
        <v>17382383.452100001</v>
      </c>
      <c r="E77" s="73">
        <f t="shared" si="10"/>
        <v>10095759.949999999</v>
      </c>
      <c r="F77" s="73">
        <f t="shared" si="10"/>
        <v>10095759.949999999</v>
      </c>
      <c r="G77" s="73">
        <f>G43+G9</f>
        <v>7286623.502100002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15382383.452100001</v>
      </c>
      <c r="Q2" s="18">
        <f>'Formato 6 c)'!C9</f>
        <v>2000000</v>
      </c>
      <c r="R2" s="18">
        <f>'Formato 6 c)'!D9</f>
        <v>17382383.452100001</v>
      </c>
      <c r="S2" s="18">
        <f>'Formato 6 c)'!E9</f>
        <v>10095759.949999999</v>
      </c>
      <c r="T2" s="18">
        <f>'Formato 6 c)'!F9</f>
        <v>10095759.949999999</v>
      </c>
      <c r="U2" s="18">
        <f>'Formato 6 c)'!G9</f>
        <v>7286623.502100002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15382383.452100001</v>
      </c>
      <c r="Q12" s="18">
        <f>'Formato 6 c)'!C19</f>
        <v>2000000</v>
      </c>
      <c r="R12" s="18">
        <f>'Formato 6 c)'!D19</f>
        <v>17382383.452100001</v>
      </c>
      <c r="S12" s="18">
        <f>'Formato 6 c)'!E19</f>
        <v>10095759.949999999</v>
      </c>
      <c r="T12" s="18">
        <f>'Formato 6 c)'!F19</f>
        <v>10095759.949999999</v>
      </c>
      <c r="U12" s="18">
        <f>'Formato 6 c)'!G19</f>
        <v>7286623.502100002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15382383.452100001</v>
      </c>
      <c r="Q19" s="18">
        <f>'Formato 6 c)'!C26</f>
        <v>2000000</v>
      </c>
      <c r="R19" s="18">
        <f>'Formato 6 c)'!D26</f>
        <v>17382383.452100001</v>
      </c>
      <c r="S19" s="18">
        <f>'Formato 6 c)'!E26</f>
        <v>10095759.949999999</v>
      </c>
      <c r="T19" s="18">
        <f>'Formato 6 c)'!F26</f>
        <v>10095759.949999999</v>
      </c>
      <c r="U19" s="18">
        <f>'Formato 6 c)'!G26</f>
        <v>7286623.502100002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15382383.452100001</v>
      </c>
      <c r="Q68" s="18">
        <f>'Formato 6 c)'!C77</f>
        <v>2000000</v>
      </c>
      <c r="R68" s="18">
        <f>'Formato 6 c)'!D77</f>
        <v>17382383.452100001</v>
      </c>
      <c r="S68" s="18">
        <f>'Formato 6 c)'!E77</f>
        <v>10095759.949999999</v>
      </c>
      <c r="T68" s="18">
        <f>'Formato 6 c)'!F77</f>
        <v>10095759.949999999</v>
      </c>
      <c r="U68" s="18">
        <f>'Formato 6 c)'!G77</f>
        <v>7286623.502100002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la juvnetud de León Guanajuato, Gobierno del Estado de Guanajuato</v>
      </c>
    </row>
    <row r="7" spans="2:3" x14ac:dyDescent="0.25">
      <c r="C7" t="str">
        <f>CONCATENATE(ENTE_PUBLICO," (a)")</f>
        <v>Instituto Municipal de la juvnetud de León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1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opLeftCell="A13" zoomScale="90" zoomScaleNormal="90" workbookViewId="0">
      <selection activeCell="A31" sqref="A3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2" t="s">
        <v>3287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9" t="s">
        <v>277</v>
      </c>
      <c r="B3" s="180"/>
      <c r="C3" s="180"/>
      <c r="D3" s="180"/>
      <c r="E3" s="180"/>
      <c r="F3" s="180"/>
      <c r="G3" s="181"/>
    </row>
    <row r="4" spans="1:7" x14ac:dyDescent="0.25">
      <c r="A4" s="179" t="s">
        <v>399</v>
      </c>
      <c r="B4" s="180"/>
      <c r="C4" s="180"/>
      <c r="D4" s="180"/>
      <c r="E4" s="180"/>
      <c r="F4" s="180"/>
      <c r="G4" s="181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361</v>
      </c>
      <c r="B7" s="193" t="s">
        <v>279</v>
      </c>
      <c r="C7" s="193"/>
      <c r="D7" s="193"/>
      <c r="E7" s="193"/>
      <c r="F7" s="193"/>
      <c r="G7" s="193" t="s">
        <v>280</v>
      </c>
    </row>
    <row r="8" spans="1:7" ht="29.25" customHeight="1" x14ac:dyDescent="0.25">
      <c r="A8" s="18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00"/>
    </row>
    <row r="9" spans="1:7" x14ac:dyDescent="0.25">
      <c r="A9" s="52" t="s">
        <v>400</v>
      </c>
      <c r="B9" s="66">
        <f>SUM(B10,B11,B12,B15,B16,B19)</f>
        <v>0</v>
      </c>
      <c r="C9" s="66">
        <f t="shared" ref="C9:F9" si="0">SUM(C10,C11,C12,C15,C16,C19)</f>
        <v>0</v>
      </c>
      <c r="D9" s="66">
        <f t="shared" si="0"/>
        <v>0</v>
      </c>
      <c r="E9" s="66">
        <f t="shared" si="0"/>
        <v>0</v>
      </c>
      <c r="F9" s="66">
        <f t="shared" si="0"/>
        <v>0</v>
      </c>
      <c r="G9" s="66">
        <f>SUM(G10,G11,G12,G15,G16,G19)</f>
        <v>0</v>
      </c>
    </row>
    <row r="10" spans="1:7" x14ac:dyDescent="0.25">
      <c r="A10" s="53" t="s">
        <v>401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/>
      <c r="C12" s="67"/>
      <c r="D12" s="67"/>
      <c r="E12" s="67"/>
      <c r="F12" s="67"/>
      <c r="G12" s="67"/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/>
      <c r="C16" s="67"/>
      <c r="D16" s="67"/>
      <c r="E16" s="67"/>
      <c r="F16" s="67"/>
      <c r="G16" s="67"/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2">C25+C26</f>
        <v>0</v>
      </c>
      <c r="D24" s="67">
        <f t="shared" si="2"/>
        <v>0</v>
      </c>
      <c r="E24" s="67">
        <f t="shared" si="2"/>
        <v>0</v>
      </c>
      <c r="F24" s="67">
        <f t="shared" si="2"/>
        <v>0</v>
      </c>
      <c r="G24" s="67">
        <f t="shared" si="2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3">C29+C30</f>
        <v>0</v>
      </c>
      <c r="D28" s="67">
        <f t="shared" si="3"/>
        <v>0</v>
      </c>
      <c r="E28" s="67">
        <f t="shared" si="3"/>
        <v>0</v>
      </c>
      <c r="F28" s="67">
        <f t="shared" si="3"/>
        <v>0</v>
      </c>
      <c r="G28" s="67">
        <f t="shared" si="3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0</v>
      </c>
      <c r="C33" s="66">
        <f t="shared" ref="C33:G33" si="4">C21+C9</f>
        <v>0</v>
      </c>
      <c r="D33" s="66">
        <f t="shared" si="4"/>
        <v>0</v>
      </c>
      <c r="E33" s="66">
        <f t="shared" si="4"/>
        <v>0</v>
      </c>
      <c r="F33" s="66">
        <f t="shared" si="4"/>
        <v>0</v>
      </c>
      <c r="G33" s="66">
        <f t="shared" si="4"/>
        <v>0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0</v>
      </c>
      <c r="Q24" s="18">
        <f>'Formato 6 d)'!C33</f>
        <v>0</v>
      </c>
      <c r="R24" s="18">
        <f>'Formato 6 d)'!D33</f>
        <v>0</v>
      </c>
      <c r="S24" s="18">
        <f>'Formato 6 d)'!E33</f>
        <v>0</v>
      </c>
      <c r="T24" s="18">
        <f>'Formato 6 d)'!F33</f>
        <v>0</v>
      </c>
      <c r="U24" s="18">
        <f>'Formato 6 d)'!G33</f>
        <v>0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topLeftCell="A21" zoomScale="85" zoomScaleNormal="85" zoomScalePageLayoutView="90" workbookViewId="0">
      <selection activeCell="B32" sqref="B3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91" t="s">
        <v>413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414</v>
      </c>
      <c r="B3" s="177"/>
      <c r="C3" s="177"/>
      <c r="D3" s="177"/>
      <c r="E3" s="177"/>
      <c r="F3" s="177"/>
      <c r="G3" s="178"/>
    </row>
    <row r="4" spans="1:7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x14ac:dyDescent="0.25">
      <c r="A6" s="188" t="s">
        <v>3288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ht="48" customHeight="1" x14ac:dyDescent="0.25">
      <c r="A7" s="189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421</v>
      </c>
      <c r="B8" s="162">
        <f>SUM(B9:B20)</f>
        <v>15382383.452099999</v>
      </c>
      <c r="C8" s="162">
        <f t="shared" ref="C8:G8" si="0">SUM(C9:C20)</f>
        <v>2000000</v>
      </c>
      <c r="D8" s="162">
        <f t="shared" si="0"/>
        <v>17382383.449999999</v>
      </c>
      <c r="E8" s="162">
        <f t="shared" si="0"/>
        <v>11344053.710000001</v>
      </c>
      <c r="F8" s="162">
        <f t="shared" si="0"/>
        <v>11344053.710000001</v>
      </c>
      <c r="G8" s="162">
        <f t="shared" si="0"/>
        <v>-4038329.7420999985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161">
        <v>0</v>
      </c>
      <c r="C13" s="161">
        <v>0</v>
      </c>
      <c r="D13" s="161">
        <v>0</v>
      </c>
      <c r="E13" s="161">
        <v>17000</v>
      </c>
      <c r="F13" s="161">
        <v>17000</v>
      </c>
      <c r="G13" s="161">
        <v>17000</v>
      </c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15382383.452099999</v>
      </c>
      <c r="C18" s="60">
        <v>2000000</v>
      </c>
      <c r="D18" s="60">
        <v>17382383.449999999</v>
      </c>
      <c r="E18" s="60">
        <v>11327053.710000001</v>
      </c>
      <c r="F18" s="60">
        <v>11327053.710000001</v>
      </c>
      <c r="G18" s="60">
        <v>-4055329.7420999985</v>
      </c>
    </row>
    <row r="19" spans="1:7" x14ac:dyDescent="0.25">
      <c r="A19" s="53" t="s">
        <v>241</v>
      </c>
      <c r="B19" s="161"/>
      <c r="C19" s="161"/>
      <c r="D19" s="161"/>
      <c r="E19" s="161"/>
      <c r="F19" s="161"/>
      <c r="G19" s="161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162">
        <f t="shared" ref="B32:F32" si="3">B29+B22+B8</f>
        <v>15382383.452099999</v>
      </c>
      <c r="C32" s="162">
        <f t="shared" si="3"/>
        <v>2000000</v>
      </c>
      <c r="D32" s="162">
        <f t="shared" si="3"/>
        <v>17382383.449999999</v>
      </c>
      <c r="E32" s="162">
        <f t="shared" si="3"/>
        <v>11344053.710000001</v>
      </c>
      <c r="F32" s="162">
        <f t="shared" si="3"/>
        <v>11344053.710000001</v>
      </c>
      <c r="G32" s="162">
        <f>G29+G22+G8</f>
        <v>-4038329.7420999985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15382383.452099999</v>
      </c>
      <c r="Q2" s="18">
        <f>'Formato 7 a)'!C8</f>
        <v>2000000</v>
      </c>
      <c r="R2" s="18">
        <f>'Formato 7 a)'!D8</f>
        <v>17382383.449999999</v>
      </c>
      <c r="S2" s="18">
        <f>'Formato 7 a)'!E8</f>
        <v>11344053.710000001</v>
      </c>
      <c r="T2" s="18">
        <f>'Formato 7 a)'!F8</f>
        <v>11344053.710000001</v>
      </c>
      <c r="U2" s="18">
        <f>'Formato 7 a)'!G8</f>
        <v>-4038329.7420999985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17000</v>
      </c>
      <c r="T7" s="18">
        <f>'Formato 7 a)'!F13</f>
        <v>17000</v>
      </c>
      <c r="U7" s="18">
        <f>'Formato 7 a)'!G13</f>
        <v>17000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15382383.452099999</v>
      </c>
      <c r="Q12" s="18">
        <f>'Formato 7 a)'!C18</f>
        <v>2000000</v>
      </c>
      <c r="R12" s="18">
        <f>'Formato 7 a)'!D18</f>
        <v>17382383.449999999</v>
      </c>
      <c r="S12" s="18">
        <f>'Formato 7 a)'!E18</f>
        <v>11327053.710000001</v>
      </c>
      <c r="T12" s="18">
        <f>'Formato 7 a)'!F18</f>
        <v>11327053.710000001</v>
      </c>
      <c r="U12" s="18">
        <f>'Formato 7 a)'!G18</f>
        <v>-4055329.7420999985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15382383.452099999</v>
      </c>
      <c r="Q23" s="18">
        <f>'Formato 7 a)'!C32</f>
        <v>2000000</v>
      </c>
      <c r="R23" s="18">
        <f>'Formato 7 a)'!D32</f>
        <v>17382383.449999999</v>
      </c>
      <c r="S23" s="18">
        <f>'Formato 7 a)'!E32</f>
        <v>11344053.710000001</v>
      </c>
      <c r="T23" s="18">
        <f>'Formato 7 a)'!F32</f>
        <v>11344053.710000001</v>
      </c>
      <c r="U23" s="18">
        <f>'Formato 7 a)'!G32</f>
        <v>-4038329.7420999985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opLeftCell="A4" zoomScale="90" zoomScaleNormal="90" workbookViewId="0">
      <selection activeCell="B20" sqref="B20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91" t="s">
        <v>451</v>
      </c>
      <c r="B1" s="191"/>
      <c r="C1" s="191"/>
      <c r="D1" s="191"/>
      <c r="E1" s="191"/>
      <c r="F1" s="191"/>
      <c r="G1" s="191"/>
    </row>
    <row r="2" spans="1:7" customFormat="1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customFormat="1" x14ac:dyDescent="0.25">
      <c r="A3" s="176" t="s">
        <v>452</v>
      </c>
      <c r="B3" s="177"/>
      <c r="C3" s="177"/>
      <c r="D3" s="177"/>
      <c r="E3" s="177"/>
      <c r="F3" s="177"/>
      <c r="G3" s="178"/>
    </row>
    <row r="4" spans="1:7" customFormat="1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customFormat="1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customFormat="1" x14ac:dyDescent="0.25">
      <c r="A6" s="203" t="s">
        <v>3142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customFormat="1" ht="48" customHeight="1" x14ac:dyDescent="0.25">
      <c r="A7" s="204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453</v>
      </c>
      <c r="B8" s="164">
        <f>SUM(B9:B17)</f>
        <v>0</v>
      </c>
      <c r="C8" s="164">
        <f t="shared" ref="C8:G8" si="0">SUM(C9:C17)</f>
        <v>0</v>
      </c>
      <c r="D8" s="164">
        <f t="shared" si="0"/>
        <v>0</v>
      </c>
      <c r="E8" s="164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63">
        <v>0</v>
      </c>
      <c r="C9" s="163">
        <v>0</v>
      </c>
      <c r="D9" s="163">
        <v>0</v>
      </c>
      <c r="E9" s="163">
        <v>0</v>
      </c>
      <c r="F9" s="60"/>
      <c r="G9" s="60"/>
    </row>
    <row r="10" spans="1:7" x14ac:dyDescent="0.25">
      <c r="A10" s="53" t="s">
        <v>455</v>
      </c>
      <c r="B10" s="163">
        <v>0</v>
      </c>
      <c r="C10" s="163">
        <v>0</v>
      </c>
      <c r="D10" s="163">
        <v>0</v>
      </c>
      <c r="E10" s="163">
        <v>0</v>
      </c>
      <c r="F10" s="60"/>
      <c r="G10" s="60"/>
    </row>
    <row r="11" spans="1:7" x14ac:dyDescent="0.25">
      <c r="A11" s="53" t="s">
        <v>456</v>
      </c>
      <c r="B11" s="163">
        <v>0</v>
      </c>
      <c r="C11" s="163">
        <v>0</v>
      </c>
      <c r="D11" s="163">
        <v>0</v>
      </c>
      <c r="E11" s="163">
        <v>0</v>
      </c>
      <c r="F11" s="60"/>
      <c r="G11" s="60"/>
    </row>
    <row r="12" spans="1:7" x14ac:dyDescent="0.25">
      <c r="A12" s="53" t="s">
        <v>457</v>
      </c>
      <c r="B12" s="163">
        <v>0</v>
      </c>
      <c r="C12" s="163">
        <v>0</v>
      </c>
      <c r="D12" s="163">
        <v>0</v>
      </c>
      <c r="E12" s="163">
        <v>0</v>
      </c>
      <c r="F12" s="60"/>
      <c r="G12" s="60"/>
    </row>
    <row r="13" spans="1:7" x14ac:dyDescent="0.25">
      <c r="A13" s="53" t="s">
        <v>458</v>
      </c>
      <c r="B13" s="163">
        <v>0</v>
      </c>
      <c r="C13" s="163">
        <v>0</v>
      </c>
      <c r="D13" s="163">
        <v>0</v>
      </c>
      <c r="E13" s="163">
        <v>0</v>
      </c>
      <c r="F13" s="60"/>
      <c r="G13" s="60"/>
    </row>
    <row r="14" spans="1:7" x14ac:dyDescent="0.25">
      <c r="A14" s="53" t="s">
        <v>459</v>
      </c>
      <c r="B14" s="163">
        <v>0</v>
      </c>
      <c r="C14" s="163">
        <v>0</v>
      </c>
      <c r="D14" s="163">
        <v>0</v>
      </c>
      <c r="E14" s="163">
        <v>0</v>
      </c>
      <c r="F14" s="60"/>
      <c r="G14" s="60"/>
    </row>
    <row r="15" spans="1:7" x14ac:dyDescent="0.25">
      <c r="A15" s="53" t="s">
        <v>460</v>
      </c>
      <c r="B15" s="163">
        <v>0</v>
      </c>
      <c r="C15" s="163">
        <v>0</v>
      </c>
      <c r="D15" s="163">
        <v>0</v>
      </c>
      <c r="E15" s="163">
        <v>0</v>
      </c>
      <c r="F15" s="60"/>
      <c r="G15" s="60"/>
    </row>
    <row r="16" spans="1:7" x14ac:dyDescent="0.25">
      <c r="A16" s="53" t="s">
        <v>461</v>
      </c>
      <c r="B16" s="163">
        <v>0</v>
      </c>
      <c r="C16" s="163">
        <v>0</v>
      </c>
      <c r="D16" s="163">
        <v>0</v>
      </c>
      <c r="E16" s="163">
        <v>0</v>
      </c>
      <c r="F16" s="60"/>
      <c r="G16" s="60"/>
    </row>
    <row r="17" spans="1:7" x14ac:dyDescent="0.25">
      <c r="A17" s="53" t="s">
        <v>462</v>
      </c>
      <c r="B17" s="163">
        <v>0</v>
      </c>
      <c r="C17" s="60">
        <v>0</v>
      </c>
      <c r="D17" s="60">
        <v>0</v>
      </c>
      <c r="E17" s="60">
        <v>0</v>
      </c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164"/>
      <c r="C27" s="164"/>
      <c r="D27" s="164"/>
      <c r="E27" s="164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164">
        <f>B8+B19</f>
        <v>0</v>
      </c>
      <c r="C30" s="164">
        <f t="shared" ref="C30:G30" si="2">C8+C19</f>
        <v>0</v>
      </c>
      <c r="D30" s="164">
        <f t="shared" si="2"/>
        <v>0</v>
      </c>
      <c r="E30" s="164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opLeftCell="B2" zoomScale="90" zoomScaleNormal="90" workbookViewId="0">
      <selection activeCell="G19" sqref="G1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467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08" t="s">
        <v>3288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09"/>
      <c r="B6" s="207"/>
      <c r="C6" s="207"/>
      <c r="D6" s="207"/>
      <c r="E6" s="207"/>
      <c r="F6" s="20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17382383.449999999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6" t="s">
        <v>474</v>
      </c>
      <c r="B13" s="60"/>
      <c r="C13" s="60"/>
      <c r="D13" s="165"/>
      <c r="E13" s="165"/>
      <c r="F13" s="165"/>
      <c r="G13" s="165"/>
    </row>
    <row r="14" spans="1:7" x14ac:dyDescent="0.25">
      <c r="A14" s="53" t="s">
        <v>475</v>
      </c>
      <c r="B14" s="60"/>
      <c r="C14" s="60"/>
      <c r="D14" s="165"/>
      <c r="E14" s="165"/>
      <c r="F14" s="165"/>
      <c r="G14" s="165"/>
    </row>
    <row r="15" spans="1:7" x14ac:dyDescent="0.25">
      <c r="A15" s="53" t="s">
        <v>476</v>
      </c>
      <c r="B15" s="60"/>
      <c r="C15" s="60"/>
      <c r="D15" s="165">
        <v>0</v>
      </c>
      <c r="E15" s="24"/>
      <c r="F15" s="165"/>
      <c r="G15" s="165"/>
    </row>
    <row r="16" spans="1:7" x14ac:dyDescent="0.25">
      <c r="A16" s="53" t="s">
        <v>477</v>
      </c>
      <c r="B16" s="60"/>
      <c r="C16" s="60"/>
      <c r="D16" s="60"/>
      <c r="E16" s="60"/>
      <c r="F16" s="165"/>
      <c r="G16" s="165"/>
    </row>
    <row r="17" spans="1:7" x14ac:dyDescent="0.25">
      <c r="A17" s="53" t="s">
        <v>3298</v>
      </c>
      <c r="B17" s="60"/>
      <c r="C17" s="60"/>
      <c r="D17" s="60">
        <v>0</v>
      </c>
      <c r="E17" s="60">
        <v>0</v>
      </c>
      <c r="F17" s="165">
        <v>0</v>
      </c>
      <c r="G17" s="165">
        <v>17382383.449999999</v>
      </c>
    </row>
    <row r="18" spans="1:7" x14ac:dyDescent="0.25">
      <c r="A18" s="53" t="s">
        <v>478</v>
      </c>
      <c r="B18" s="60"/>
      <c r="C18" s="60"/>
      <c r="D18" s="165">
        <v>0</v>
      </c>
      <c r="E18" s="165">
        <v>0</v>
      </c>
      <c r="F18" s="165">
        <v>0</v>
      </c>
      <c r="G18" s="165">
        <v>0</v>
      </c>
    </row>
    <row r="19" spans="1:7" x14ac:dyDescent="0.25">
      <c r="A19" s="53" t="s">
        <v>479</v>
      </c>
      <c r="B19" s="60"/>
      <c r="C19" s="60"/>
      <c r="D19" s="60"/>
      <c r="E19" s="60"/>
      <c r="F19" s="60"/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166">
        <f t="shared" si="3"/>
        <v>0</v>
      </c>
      <c r="E31" s="166">
        <f t="shared" si="3"/>
        <v>0</v>
      </c>
      <c r="F31" s="166">
        <f t="shared" si="3"/>
        <v>0</v>
      </c>
      <c r="G31" s="166">
        <f t="shared" si="3"/>
        <v>17382383.449999999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17382383.449999999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17382383.449999999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17382383.449999999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opLeftCell="A4" zoomScale="90" zoomScaleNormal="90" workbookViewId="0">
      <selection activeCell="G20" sqref="G2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490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491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10" t="s">
        <v>3142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11"/>
      <c r="B6" s="207"/>
      <c r="C6" s="207"/>
      <c r="D6" s="207"/>
      <c r="E6" s="207"/>
      <c r="F6" s="20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166">
        <f t="shared" ref="C7:G7" si="0">SUM(C8:C16)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17382383.452100001</v>
      </c>
    </row>
    <row r="8" spans="1:7" x14ac:dyDescent="0.25">
      <c r="A8" s="53" t="s">
        <v>454</v>
      </c>
      <c r="B8" s="60"/>
      <c r="C8" s="165">
        <v>0</v>
      </c>
      <c r="D8" s="165">
        <v>0</v>
      </c>
      <c r="E8" s="165">
        <v>0</v>
      </c>
      <c r="F8" s="165">
        <v>0</v>
      </c>
      <c r="G8" s="165">
        <v>12745996.202099999</v>
      </c>
    </row>
    <row r="9" spans="1:7" x14ac:dyDescent="0.25">
      <c r="A9" s="53" t="s">
        <v>455</v>
      </c>
      <c r="B9" s="60"/>
      <c r="C9" s="165">
        <v>0</v>
      </c>
      <c r="D9" s="165">
        <v>0</v>
      </c>
      <c r="E9" s="165">
        <v>0</v>
      </c>
      <c r="F9" s="165">
        <v>0</v>
      </c>
      <c r="G9" s="165">
        <v>645750</v>
      </c>
    </row>
    <row r="10" spans="1:7" x14ac:dyDescent="0.25">
      <c r="A10" s="53" t="s">
        <v>456</v>
      </c>
      <c r="B10" s="60"/>
      <c r="C10" s="165">
        <v>0</v>
      </c>
      <c r="D10" s="165">
        <v>0</v>
      </c>
      <c r="E10" s="165">
        <v>0</v>
      </c>
      <c r="F10" s="165">
        <v>0</v>
      </c>
      <c r="G10" s="165">
        <v>3990637.25</v>
      </c>
    </row>
    <row r="11" spans="1:7" x14ac:dyDescent="0.25">
      <c r="A11" s="53" t="s">
        <v>457</v>
      </c>
      <c r="B11" s="60"/>
      <c r="C11" s="165">
        <v>0</v>
      </c>
      <c r="D11" s="165">
        <v>0</v>
      </c>
      <c r="E11" s="165">
        <v>0</v>
      </c>
      <c r="F11" s="165">
        <v>0</v>
      </c>
      <c r="G11" s="165">
        <v>0</v>
      </c>
    </row>
    <row r="12" spans="1:7" x14ac:dyDescent="0.25">
      <c r="A12" s="53" t="s">
        <v>458</v>
      </c>
      <c r="B12" s="60"/>
      <c r="C12" s="165">
        <v>0</v>
      </c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3" t="s">
        <v>459</v>
      </c>
      <c r="B13" s="60"/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53" t="s">
        <v>460</v>
      </c>
      <c r="B14" s="60"/>
      <c r="C14" s="165">
        <v>0</v>
      </c>
      <c r="D14" s="165">
        <v>0</v>
      </c>
      <c r="E14" s="165">
        <v>0</v>
      </c>
      <c r="F14" s="165">
        <v>0</v>
      </c>
      <c r="G14" s="165"/>
    </row>
    <row r="15" spans="1:7" x14ac:dyDescent="0.25">
      <c r="A15" s="53" t="s">
        <v>461</v>
      </c>
      <c r="B15" s="60"/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166">
        <f t="shared" ref="C29:G29" si="2">C7+C18</f>
        <v>0</v>
      </c>
      <c r="D29" s="166">
        <f t="shared" si="2"/>
        <v>0</v>
      </c>
      <c r="E29" s="166">
        <f t="shared" si="2"/>
        <v>0</v>
      </c>
      <c r="F29" s="166">
        <f t="shared" si="2"/>
        <v>0</v>
      </c>
      <c r="G29" s="166">
        <f t="shared" si="2"/>
        <v>17382383.452100001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17382383.452100001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12745996.202099999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645750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3990637.25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17382383.452100001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5" t="s">
        <v>495</v>
      </c>
      <c r="B1" s="185"/>
      <c r="C1" s="185"/>
      <c r="D1" s="185"/>
      <c r="E1" s="185"/>
      <c r="F1" s="185"/>
      <c r="G1" s="111"/>
    </row>
    <row r="2" spans="1:7" x14ac:dyDescent="0.25">
      <c r="A2" s="173" t="str">
        <f>ENTE_PUBLICO</f>
        <v>Instituto Municipal de la juvnetud de León Guanajuato, Gobierno del Estado de Guanajuato</v>
      </c>
      <c r="B2" s="174"/>
      <c r="C2" s="174"/>
      <c r="D2" s="174"/>
      <c r="E2" s="174"/>
      <c r="F2" s="175"/>
    </row>
    <row r="3" spans="1:7" x14ac:dyDescent="0.25">
      <c r="A3" s="182" t="s">
        <v>496</v>
      </c>
      <c r="B3" s="183"/>
      <c r="C3" s="183"/>
      <c r="D3" s="183"/>
      <c r="E3" s="183"/>
      <c r="F3" s="18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1" zoomScale="90" zoomScaleNormal="90" workbookViewId="0">
      <selection activeCell="E16" sqref="E16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5" t="s">
        <v>545</v>
      </c>
      <c r="B1" s="185"/>
      <c r="C1" s="185"/>
      <c r="D1" s="185"/>
      <c r="E1" s="185"/>
      <c r="F1" s="185"/>
    </row>
    <row r="2" spans="1:6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5"/>
    </row>
    <row r="3" spans="1:6" x14ac:dyDescent="0.25">
      <c r="A3" s="176" t="s">
        <v>117</v>
      </c>
      <c r="B3" s="177"/>
      <c r="C3" s="177"/>
      <c r="D3" s="177"/>
      <c r="E3" s="177"/>
      <c r="F3" s="178"/>
    </row>
    <row r="4" spans="1:6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1"/>
    </row>
    <row r="5" spans="1:6" x14ac:dyDescent="0.25">
      <c r="A5" s="182" t="s">
        <v>118</v>
      </c>
      <c r="B5" s="183"/>
      <c r="C5" s="183"/>
      <c r="D5" s="183"/>
      <c r="E5" s="183"/>
      <c r="F5" s="184"/>
    </row>
    <row r="6" spans="1:6" s="3" customFormat="1" ht="30" x14ac:dyDescent="0.25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48">
        <f>SUM(B10:B16)</f>
        <v>1243292.21</v>
      </c>
      <c r="C9" s="149">
        <f>SUM(C10:C16)</f>
        <v>3837229.29</v>
      </c>
      <c r="D9" s="100" t="s">
        <v>54</v>
      </c>
      <c r="E9" s="149">
        <f>SUM(E10:E18)</f>
        <v>237055.66</v>
      </c>
      <c r="F9" s="148">
        <f>SUM(F10:F18)</f>
        <v>2609610.1900000004</v>
      </c>
    </row>
    <row r="10" spans="1:6" x14ac:dyDescent="0.25">
      <c r="A10" s="96" t="s">
        <v>4</v>
      </c>
      <c r="B10" s="148">
        <v>0</v>
      </c>
      <c r="C10" s="149">
        <v>0</v>
      </c>
      <c r="D10" s="101" t="s">
        <v>55</v>
      </c>
      <c r="E10" s="149">
        <v>0.17</v>
      </c>
      <c r="F10" s="148">
        <v>0</v>
      </c>
    </row>
    <row r="11" spans="1:6" x14ac:dyDescent="0.25">
      <c r="A11" s="96" t="s">
        <v>5</v>
      </c>
      <c r="B11" s="148">
        <v>1243292.21</v>
      </c>
      <c r="C11" s="149">
        <v>3837229.29</v>
      </c>
      <c r="D11" s="101" t="s">
        <v>56</v>
      </c>
      <c r="E11" s="149">
        <v>19638.8</v>
      </c>
      <c r="F11" s="148">
        <v>388978.72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148">
        <v>0</v>
      </c>
      <c r="C13" s="149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148">
        <v>0</v>
      </c>
      <c r="C14" s="149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148">
        <v>0</v>
      </c>
      <c r="C15" s="149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148">
        <v>0</v>
      </c>
      <c r="C16" s="149">
        <v>0</v>
      </c>
      <c r="D16" s="101" t="s">
        <v>61</v>
      </c>
      <c r="E16" s="149">
        <v>217416.69</v>
      </c>
      <c r="F16" s="148">
        <v>2220631.4700000002</v>
      </c>
    </row>
    <row r="17" spans="1:6" x14ac:dyDescent="0.25">
      <c r="A17" s="95" t="s">
        <v>11</v>
      </c>
      <c r="B17" s="148">
        <f>SUM(B18:B24)</f>
        <v>1467310.47</v>
      </c>
      <c r="C17" s="149">
        <f>SUM(C18:C24)</f>
        <v>-1416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149">
        <v>0</v>
      </c>
      <c r="C18" s="149">
        <v>-1416</v>
      </c>
      <c r="D18" s="101" t="s">
        <v>63</v>
      </c>
      <c r="E18" s="149">
        <v>0</v>
      </c>
      <c r="F18" s="148">
        <v>0</v>
      </c>
    </row>
    <row r="19" spans="1:6" x14ac:dyDescent="0.25">
      <c r="A19" s="97" t="s">
        <v>13</v>
      </c>
      <c r="B19" s="148">
        <v>1410000</v>
      </c>
      <c r="C19" s="149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57310.47</v>
      </c>
      <c r="C20" s="149">
        <v>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148">
        <v>0</v>
      </c>
      <c r="C21" s="149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149">
        <f>SUM(B26:B30)</f>
        <v>0</v>
      </c>
      <c r="C25" s="148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149">
        <v>0</v>
      </c>
      <c r="C26" s="148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149">
        <v>0</v>
      </c>
      <c r="C29" s="148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/>
      <c r="C37" s="60"/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149">
        <f>SUM(B39:B40)</f>
        <v>0</v>
      </c>
      <c r="C38" s="148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9">
        <v>0</v>
      </c>
      <c r="C39" s="148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v>0</v>
      </c>
      <c r="F42" s="60"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</f>
        <v>2710602.6799999997</v>
      </c>
      <c r="C47" s="151">
        <f>C9+C17+C25+C31+C38+C41</f>
        <v>3835813.29</v>
      </c>
      <c r="D47" s="99" t="s">
        <v>91</v>
      </c>
      <c r="E47" s="150">
        <f>E9+E19+E23+E26+E27+E31+E38+E42</f>
        <v>237055.66</v>
      </c>
      <c r="F47" s="151">
        <f>F9+F19+F23+F26+F27+F31+F38+F42</f>
        <v>2609610.1900000004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8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353814.64</v>
      </c>
      <c r="C53" s="148">
        <v>350614.64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0</v>
      </c>
      <c r="C54" s="148">
        <v>0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-63787.37</v>
      </c>
      <c r="C55" s="148">
        <v>-17606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50">
        <f>E47+E57</f>
        <v>237055.66</v>
      </c>
      <c r="F59" s="151">
        <f>F47+F57</f>
        <v>2609610.1900000004</v>
      </c>
    </row>
    <row r="60" spans="1:6" x14ac:dyDescent="0.25">
      <c r="A60" s="55" t="s">
        <v>50</v>
      </c>
      <c r="B60" s="150">
        <f>SUM(B50:B58)</f>
        <v>290027.27</v>
      </c>
      <c r="C60" s="151">
        <f>SUM(C50:C58)</f>
        <v>333008.64000000001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0">
        <f>SUM(B47+B60)</f>
        <v>3000629.9499999997</v>
      </c>
      <c r="C62" s="151">
        <f>SUM(C47+C60)</f>
        <v>4168821.93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0</v>
      </c>
      <c r="F63" s="148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149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2763574.29</v>
      </c>
      <c r="F68" s="148">
        <f>SUM(F69:F73)</f>
        <v>1559211.74</v>
      </c>
    </row>
    <row r="69" spans="1:6" x14ac:dyDescent="0.25">
      <c r="A69" s="12"/>
      <c r="B69" s="54"/>
      <c r="C69" s="54"/>
      <c r="D69" s="103" t="s">
        <v>107</v>
      </c>
      <c r="E69" s="149">
        <v>1205312.3899999999</v>
      </c>
      <c r="F69" s="148">
        <v>1559211.74</v>
      </c>
    </row>
    <row r="70" spans="1:6" x14ac:dyDescent="0.25">
      <c r="A70" s="12"/>
      <c r="B70" s="54"/>
      <c r="C70" s="54"/>
      <c r="D70" s="103" t="s">
        <v>108</v>
      </c>
      <c r="E70" s="149">
        <v>1558261.9</v>
      </c>
      <c r="F70" s="148">
        <v>0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0">
        <f>E63+E68+E75</f>
        <v>2763574.29</v>
      </c>
      <c r="F79" s="151">
        <f>F63+F68+F75</f>
        <v>1559211.74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0">
        <f>E59+E79</f>
        <v>3000629.95</v>
      </c>
      <c r="F81" s="151">
        <f>F59+F79</f>
        <v>4168821.9300000006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1243292.21</v>
      </c>
      <c r="Q4" s="18">
        <f>'Formato 1'!C9</f>
        <v>3837229.29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1243292.21</v>
      </c>
      <c r="Q6" s="18">
        <f>'Formato 1'!C11</f>
        <v>3837229.29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1467310.47</v>
      </c>
      <c r="Q12" s="18">
        <f>'Formato 1'!C17</f>
        <v>-1416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-1416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1410000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57310.47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2710602.6799999997</v>
      </c>
      <c r="Q42" s="18">
        <f>'Formato 1'!C47</f>
        <v>3835813.29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353814.64</v>
      </c>
      <c r="Q47">
        <f>'Formato 1'!C53</f>
        <v>350614.64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-63787.37</v>
      </c>
      <c r="Q49">
        <f>'Formato 1'!C55</f>
        <v>-17606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290027.27</v>
      </c>
      <c r="Q53">
        <f>'Formato 1'!C60</f>
        <v>333008.64000000001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3000629.9499999997</v>
      </c>
      <c r="Q54">
        <f>'Formato 1'!C62</f>
        <v>4168821.93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237055.66</v>
      </c>
      <c r="Q57">
        <f>'Formato 1'!F9</f>
        <v>2609610.1900000004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0.17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19638.8</v>
      </c>
      <c r="Q59">
        <f>'Formato 1'!F11</f>
        <v>388978.72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217416.69</v>
      </c>
      <c r="Q64">
        <f>'Formato 1'!F16</f>
        <v>2220631.4700000002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237055.66</v>
      </c>
      <c r="Q95">
        <f>'Formato 1'!F47</f>
        <v>2609610.1900000004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237055.66</v>
      </c>
      <c r="Q104">
        <f>'Formato 1'!F59</f>
        <v>2609610.1900000004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2763574.29</v>
      </c>
      <c r="Q110">
        <f>'Formato 1'!F68</f>
        <v>1559211.74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1205312.3899999999</v>
      </c>
      <c r="Q111">
        <f>'Formato 1'!F69</f>
        <v>1559211.74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1558261.9</v>
      </c>
      <c r="Q112">
        <f>'Formato 1'!F70</f>
        <v>0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2763574.29</v>
      </c>
      <c r="Q119">
        <f>'Formato 1'!F79</f>
        <v>1559211.74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3000629.95</v>
      </c>
      <c r="Q120">
        <f>'Formato 1'!F81</f>
        <v>4168821.9300000006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topLeftCell="B1" zoomScale="90" zoomScaleNormal="90" workbookViewId="0">
      <selection activeCell="G1" sqref="G1:H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7" t="s">
        <v>544</v>
      </c>
      <c r="B1" s="187"/>
      <c r="C1" s="187"/>
      <c r="D1" s="187"/>
      <c r="E1" s="187"/>
      <c r="F1" s="187"/>
      <c r="G1" s="187"/>
      <c r="H1" s="187"/>
    </row>
    <row r="2" spans="1:9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4"/>
      <c r="H2" s="175"/>
    </row>
    <row r="3" spans="1:9" x14ac:dyDescent="0.25">
      <c r="A3" s="176" t="s">
        <v>120</v>
      </c>
      <c r="B3" s="177"/>
      <c r="C3" s="177"/>
      <c r="D3" s="177"/>
      <c r="E3" s="177"/>
      <c r="F3" s="177"/>
      <c r="G3" s="177"/>
      <c r="H3" s="178"/>
    </row>
    <row r="4" spans="1:9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0"/>
      <c r="G4" s="180"/>
      <c r="H4" s="181"/>
    </row>
    <row r="5" spans="1:9" x14ac:dyDescent="0.25">
      <c r="A5" s="182" t="s">
        <v>118</v>
      </c>
      <c r="B5" s="183"/>
      <c r="C5" s="183"/>
      <c r="D5" s="183"/>
      <c r="E5" s="183"/>
      <c r="F5" s="183"/>
      <c r="G5" s="183"/>
      <c r="H5" s="184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2">
        <v>2610560.0299999998</v>
      </c>
      <c r="C18" s="131"/>
      <c r="D18" s="131"/>
      <c r="E18" s="131"/>
      <c r="F18" s="152">
        <v>237055.66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+B18</f>
        <v>2610560.0299999998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2">
        <f t="shared" si="3"/>
        <v>237055.66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6" t="s">
        <v>3300</v>
      </c>
      <c r="B33" s="186"/>
      <c r="C33" s="186"/>
      <c r="D33" s="186"/>
      <c r="E33" s="186"/>
      <c r="F33" s="186"/>
      <c r="G33" s="186"/>
      <c r="H33" s="186"/>
    </row>
    <row r="34" spans="1:8" ht="12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2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2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2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2610560.0299999998</v>
      </c>
      <c r="Q12" s="18"/>
      <c r="R12" s="18"/>
      <c r="S12" s="18"/>
      <c r="T12" s="18">
        <f>'Formato 2'!F18</f>
        <v>237055.66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2610560.0299999998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237055.66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5" t="s">
        <v>543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11"/>
    </row>
    <row r="2" spans="1:12" x14ac:dyDescent="0.25">
      <c r="A2" s="173" t="str">
        <f>ENTE_PUBLICO_A</f>
        <v>Instituto Municipal de la juvnetud de León Guanajuato, Gobierno del Estado de Guanajuato (a)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2" x14ac:dyDescent="0.25">
      <c r="A3" s="176" t="s">
        <v>146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2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2" x14ac:dyDescent="0.25">
      <c r="A5" s="176" t="s">
        <v>118</v>
      </c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Leon Joven</cp:lastModifiedBy>
  <cp:lastPrinted>2018-05-11T17:12:45Z</cp:lastPrinted>
  <dcterms:created xsi:type="dcterms:W3CDTF">2017-01-19T17:59:06Z</dcterms:created>
  <dcterms:modified xsi:type="dcterms:W3CDTF">2018-07-23T17:16:09Z</dcterms:modified>
</cp:coreProperties>
</file>